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9930" activeTab="0"/>
  </bookViews>
  <sheets>
    <sheet name="Moyennes" sheetId="1" r:id="rId1"/>
    <sheet name="Bof" sheetId="2" r:id="rId2"/>
    <sheet name="Commentaires" sheetId="3" r:id="rId3"/>
    <sheet name="Comparatif K6" sheetId="4" r:id="rId4"/>
  </sheets>
  <definedNames/>
  <calcPr fullCalcOnLoad="1"/>
</workbook>
</file>

<file path=xl/sharedStrings.xml><?xml version="1.0" encoding="utf-8"?>
<sst xmlns="http://schemas.openxmlformats.org/spreadsheetml/2006/main" count="80" uniqueCount="43">
  <si>
    <t>PSB de 15</t>
  </si>
  <si>
    <t>PSB de 16</t>
  </si>
  <si>
    <t>ODO</t>
  </si>
  <si>
    <t>moyenne générale</t>
  </si>
  <si>
    <t>cumul des pleins</t>
  </si>
  <si>
    <t>en PSB de 15</t>
  </si>
  <si>
    <t>en PSB de 16</t>
  </si>
  <si>
    <t>TRE activé</t>
  </si>
  <si>
    <t>moyennes par segment</t>
  </si>
  <si>
    <t>en PSB de 13</t>
  </si>
  <si>
    <t>en PSB de 14</t>
  </si>
  <si>
    <t>PSB16 + TRE</t>
  </si>
  <si>
    <t xml:space="preserve">                    RAZ à/c de TRE + PSB 16</t>
  </si>
  <si>
    <t>pleins inter  médiaires</t>
  </si>
  <si>
    <t>Calculer une "moyenne" sur un plein n'est rien d'autre que chiffrer pour chiffrer.</t>
  </si>
  <si>
    <t>Pour être exploitable, cette comparaison aurait due être établie sur au moins une dizaine de pleins dans chaque configuration.</t>
  </si>
  <si>
    <t>Moyenne d'une K6 durant les balades : 4,30 l.</t>
  </si>
  <si>
    <t>Par rapport aux chiffres ci-dessus : +6,89 %</t>
  </si>
  <si>
    <t xml:space="preserve">La moyenne, au sens statistique, se calcule à partir de cumuls ou de totaux : ici total des litres utilisés (consommés) </t>
  </si>
  <si>
    <t>Le kilomètrage moyen par plein représente la moyenne des km effectués par plein.</t>
  </si>
  <si>
    <t>Le calcul, comme les autres moyennes,est effectué sur les cumuls pour être significatif.</t>
  </si>
  <si>
    <r>
      <t xml:space="preserve">Les calculs des deux premiers segments (PSB de 15 et PSB de 16), font apparaître un écart de </t>
    </r>
    <r>
      <rPr>
        <b/>
        <sz val="11"/>
        <color indexed="8"/>
        <rFont val="Calibri"/>
        <family val="2"/>
      </rPr>
      <t>1,16 / 1000</t>
    </r>
    <r>
      <rPr>
        <sz val="11"/>
        <color theme="1"/>
        <rFont val="Calibri"/>
        <family val="2"/>
      </rPr>
      <t xml:space="preserve"> ; </t>
    </r>
  </si>
  <si>
    <r>
      <t xml:space="preserve">Ne pas confondre : savoir ce qu'on a </t>
    </r>
    <r>
      <rPr>
        <b/>
        <u val="single"/>
        <sz val="11"/>
        <color indexed="8"/>
        <rFont val="Calibri"/>
        <family val="2"/>
      </rPr>
      <t>consommé à chaque plein</t>
    </r>
    <r>
      <rPr>
        <b/>
        <sz val="11"/>
        <color indexed="8"/>
        <rFont val="Calibri"/>
        <family val="2"/>
      </rPr>
      <t xml:space="preserve"> et la </t>
    </r>
    <r>
      <rPr>
        <b/>
        <u val="single"/>
        <sz val="11"/>
        <color indexed="8"/>
        <rFont val="Calibri"/>
        <family val="2"/>
      </rPr>
      <t>consommation moyenne.</t>
    </r>
  </si>
  <si>
    <t>La partie de droite ' RAZ à/c de TRE + PSB 16' reprend les calculs en considérant uniquement la période courant à compter</t>
  </si>
  <si>
    <t xml:space="preserve"> de l'utilisation conjointe du TRE et du PSB de 16 (la 'moyenne générale' de cette configuration figure dans la colone</t>
  </si>
  <si>
    <r>
      <t>autant dire de l'</t>
    </r>
    <r>
      <rPr>
        <u val="single"/>
        <sz val="11"/>
        <color indexed="8"/>
        <rFont val="Calibri"/>
        <family val="2"/>
      </rPr>
      <t>infinitésimal négligeable,</t>
    </r>
  </si>
  <si>
    <t xml:space="preserve"> 'moyennes par segment').</t>
  </si>
  <si>
    <r>
      <t>divisé par nombre total de kilomètres effectués, et multiplié par cent (</t>
    </r>
    <r>
      <rPr>
        <sz val="10"/>
        <color indexed="8"/>
        <rFont val="Calibri"/>
        <family val="2"/>
      </rPr>
      <t>on appelle ça une règle de trois en primaire</t>
    </r>
    <r>
      <rPr>
        <sz val="11"/>
        <color theme="1"/>
        <rFont val="Calibri"/>
        <family val="2"/>
      </rPr>
      <t>).</t>
    </r>
  </si>
  <si>
    <r>
      <t xml:space="preserve">La colone </t>
    </r>
    <r>
      <rPr>
        <b/>
        <i/>
        <sz val="11"/>
        <color indexed="8"/>
        <rFont val="Calibri"/>
        <family val="2"/>
      </rPr>
      <t>moyenne générale</t>
    </r>
    <r>
      <rPr>
        <sz val="11"/>
        <color theme="1"/>
        <rFont val="Calibri"/>
        <family val="2"/>
      </rPr>
      <t xml:space="preserve"> indique la moyenne de la consommation depuis l'origine, qui n'est donc </t>
    </r>
    <r>
      <rPr>
        <u val="single"/>
        <sz val="11"/>
        <color indexed="8"/>
        <rFont val="Calibri"/>
        <family val="2"/>
      </rPr>
      <t>jamais passé sous 4 litres/100 km,</t>
    </r>
  </si>
  <si>
    <t>Le nombre de pleins et le kilomètrage autorisent à affirmer que ces calculs sont significatfs, caractéristique confirmée par l'auteur des relevés.</t>
  </si>
  <si>
    <t>La consommation  est à peine inférieure à 4 l  lors de pleins partiels de la période d'affirmation d'une consommation tournant autour de 3,5 litres.</t>
  </si>
  <si>
    <r>
      <t xml:space="preserve">les dernières  indications  sont à mi chemin entre </t>
    </r>
    <r>
      <rPr>
        <b/>
        <sz val="11"/>
        <color indexed="8"/>
        <rFont val="Calibri"/>
        <family val="2"/>
      </rPr>
      <t xml:space="preserve">400 </t>
    </r>
    <r>
      <rPr>
        <sz val="11"/>
        <color theme="1"/>
        <rFont val="Calibri"/>
        <family val="2"/>
      </rPr>
      <t xml:space="preserve">et  </t>
    </r>
    <r>
      <rPr>
        <b/>
        <sz val="11"/>
        <color indexed="8"/>
        <rFont val="Calibri"/>
        <family val="2"/>
      </rPr>
      <t>450</t>
    </r>
    <r>
      <rPr>
        <sz val="11"/>
        <color theme="1"/>
        <rFont val="Calibri"/>
        <family val="2"/>
      </rPr>
      <t xml:space="preserve"> mais </t>
    </r>
    <r>
      <rPr>
        <b/>
        <u val="single"/>
        <sz val="11"/>
        <color indexed="8"/>
        <rFont val="Calibri"/>
        <family val="2"/>
      </rPr>
      <t xml:space="preserve">très éloignées des 500 </t>
    </r>
    <r>
      <rPr>
        <sz val="11"/>
        <color theme="1"/>
        <rFont val="Calibri"/>
        <family val="2"/>
      </rPr>
      <t xml:space="preserve">; quant aux </t>
    </r>
    <r>
      <rPr>
        <u val="single"/>
        <sz val="11"/>
        <color indexed="8"/>
        <rFont val="Calibri"/>
        <family val="2"/>
      </rPr>
      <t>600 km</t>
    </r>
    <r>
      <rPr>
        <sz val="11"/>
        <color theme="1"/>
        <rFont val="Calibri"/>
        <family val="2"/>
      </rPr>
      <t xml:space="preserve"> invoqués ailleurs.,,,,,</t>
    </r>
  </si>
  <si>
    <t>km par plein</t>
  </si>
  <si>
    <t>cumul des km</t>
  </si>
  <si>
    <t>km</t>
  </si>
  <si>
    <t>Litres</t>
  </si>
  <si>
    <t>km.</t>
  </si>
  <si>
    <t>consom</t>
  </si>
  <si>
    <t>cumul</t>
  </si>
  <si>
    <t>partiel</t>
  </si>
  <si>
    <t>partielle</t>
  </si>
  <si>
    <t>litres</t>
  </si>
  <si>
    <t>moyenne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</si>
</sst>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"/>
    <numFmt numFmtId="166" formatCode="#,##0.0"/>
    <numFmt numFmtId="167" formatCode="[$-40C]dddd\ d\ mmmm\ yyyy"/>
    <numFmt numFmtId="168" formatCode="[$-40C]d\-mmm;@"/>
    <numFmt numFmtId="169" formatCode="#,##0.00_);\(#,##0.00\)"/>
    <numFmt numFmtId="170" formatCode="#,##0.000_);\(#,##0.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0"/>
      <name val="Arial Black"/>
      <family val="2"/>
    </font>
    <font>
      <sz val="10"/>
      <color indexed="8"/>
      <name val="Arial Black"/>
      <family val="2"/>
    </font>
    <font>
      <b/>
      <sz val="12"/>
      <color indexed="55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9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93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8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165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50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0" xfId="0" applyNumberFormat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16" fontId="0" fillId="0" borderId="16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164" fontId="0" fillId="0" borderId="16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164" fontId="48" fillId="0" borderId="15" xfId="0" applyNumberFormat="1" applyFont="1" applyBorder="1" applyAlignment="1">
      <alignment/>
    </xf>
    <xf numFmtId="164" fontId="48" fillId="0" borderId="13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/>
    </xf>
    <xf numFmtId="4" fontId="48" fillId="0" borderId="11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8" fillId="0" borderId="19" xfId="0" applyFont="1" applyBorder="1" applyAlignment="1">
      <alignment/>
    </xf>
    <xf numFmtId="4" fontId="0" fillId="0" borderId="0" xfId="0" applyNumberFormat="1" applyAlignment="1" quotePrefix="1">
      <alignment/>
    </xf>
    <xf numFmtId="166" fontId="48" fillId="0" borderId="0" xfId="0" applyNumberFormat="1" applyFont="1" applyAlignment="1">
      <alignment/>
    </xf>
    <xf numFmtId="166" fontId="0" fillId="0" borderId="0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50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1" xfId="0" applyBorder="1" applyAlignment="1">
      <alignment horizontal="center" wrapText="1"/>
    </xf>
    <xf numFmtId="164" fontId="23" fillId="0" borderId="15" xfId="0" applyNumberFormat="1" applyFont="1" applyBorder="1" applyAlignment="1">
      <alignment/>
    </xf>
    <xf numFmtId="164" fontId="24" fillId="0" borderId="11" xfId="0" applyNumberFormat="1" applyFont="1" applyBorder="1" applyAlignment="1">
      <alignment/>
    </xf>
    <xf numFmtId="4" fontId="52" fillId="0" borderId="0" xfId="0" applyNumberFormat="1" applyFont="1" applyAlignment="1">
      <alignment/>
    </xf>
    <xf numFmtId="3" fontId="26" fillId="0" borderId="20" xfId="0" applyNumberFormat="1" applyFont="1" applyBorder="1" applyAlignment="1" applyProtection="1">
      <alignment/>
      <protection/>
    </xf>
    <xf numFmtId="4" fontId="27" fillId="0" borderId="20" xfId="0" applyNumberFormat="1" applyFont="1" applyBorder="1" applyAlignment="1" applyProtection="1">
      <alignment horizontal="right" vertical="center"/>
      <protection/>
    </xf>
    <xf numFmtId="169" fontId="26" fillId="0" borderId="20" xfId="0" applyNumberFormat="1" applyFont="1" applyBorder="1" applyAlignment="1" applyProtection="1">
      <alignment/>
      <protection/>
    </xf>
    <xf numFmtId="169" fontId="28" fillId="0" borderId="20" xfId="0" applyNumberFormat="1" applyFont="1" applyBorder="1" applyAlignment="1" applyProtection="1">
      <alignment/>
      <protection/>
    </xf>
    <xf numFmtId="169" fontId="27" fillId="0" borderId="20" xfId="0" applyNumberFormat="1" applyFont="1" applyBorder="1" applyAlignment="1" applyProtection="1">
      <alignment/>
      <protection/>
    </xf>
    <xf numFmtId="164" fontId="28" fillId="0" borderId="20" xfId="0" applyNumberFormat="1" applyFont="1" applyBorder="1" applyAlignment="1" applyProtection="1">
      <alignment/>
      <protection/>
    </xf>
    <xf numFmtId="4" fontId="27" fillId="0" borderId="20" xfId="0" applyNumberFormat="1" applyFont="1" applyBorder="1" applyAlignment="1" applyProtection="1">
      <alignment horizontal="right" vertical="center"/>
      <protection locked="0"/>
    </xf>
    <xf numFmtId="170" fontId="28" fillId="0" borderId="20" xfId="0" applyNumberFormat="1" applyFont="1" applyBorder="1" applyAlignment="1" applyProtection="1">
      <alignment/>
      <protection/>
    </xf>
    <xf numFmtId="164" fontId="27" fillId="33" borderId="20" xfId="0" applyNumberFormat="1" applyFont="1" applyFill="1" applyBorder="1" applyAlignment="1" applyProtection="1">
      <alignment/>
      <protection/>
    </xf>
    <xf numFmtId="3" fontId="27" fillId="0" borderId="20" xfId="0" applyNumberFormat="1" applyFont="1" applyBorder="1" applyAlignment="1" applyProtection="1">
      <alignment/>
      <protection/>
    </xf>
    <xf numFmtId="164" fontId="27" fillId="0" borderId="20" xfId="0" applyNumberFormat="1" applyFont="1" applyFill="1" applyBorder="1" applyAlignment="1" applyProtection="1">
      <alignment/>
      <protection/>
    </xf>
    <xf numFmtId="164" fontId="28" fillId="0" borderId="21" xfId="0" applyNumberFormat="1" applyFont="1" applyBorder="1" applyAlignment="1" applyProtection="1">
      <alignment/>
      <protection/>
    </xf>
    <xf numFmtId="164" fontId="29" fillId="0" borderId="20" xfId="0" applyNumberFormat="1" applyFont="1" applyFill="1" applyBorder="1" applyAlignment="1" applyProtection="1">
      <alignment/>
      <protection/>
    </xf>
    <xf numFmtId="164" fontId="29" fillId="34" borderId="20" xfId="0" applyNumberFormat="1" applyFont="1" applyFill="1" applyBorder="1" applyAlignment="1" applyProtection="1">
      <alignment/>
      <protection/>
    </xf>
    <xf numFmtId="164" fontId="29" fillId="33" borderId="20" xfId="0" applyNumberFormat="1" applyFont="1" applyFill="1" applyBorder="1" applyAlignment="1" applyProtection="1">
      <alignment/>
      <protection/>
    </xf>
    <xf numFmtId="3" fontId="30" fillId="33" borderId="20" xfId="0" applyNumberFormat="1" applyFont="1" applyFill="1" applyBorder="1" applyAlignment="1" applyProtection="1">
      <alignment/>
      <protection/>
    </xf>
    <xf numFmtId="164" fontId="31" fillId="35" borderId="20" xfId="0" applyNumberFormat="1" applyFont="1" applyFill="1" applyBorder="1" applyAlignment="1" applyProtection="1">
      <alignment/>
      <protection/>
    </xf>
    <xf numFmtId="164" fontId="29" fillId="36" borderId="20" xfId="0" applyNumberFormat="1" applyFont="1" applyFill="1" applyBorder="1" applyAlignment="1" applyProtection="1">
      <alignment/>
      <protection/>
    </xf>
    <xf numFmtId="3" fontId="26" fillId="0" borderId="22" xfId="0" applyNumberFormat="1" applyFont="1" applyBorder="1" applyAlignment="1" applyProtection="1">
      <alignment/>
      <protection/>
    </xf>
    <xf numFmtId="4" fontId="27" fillId="0" borderId="22" xfId="0" applyNumberFormat="1" applyFont="1" applyBorder="1" applyAlignment="1" applyProtection="1">
      <alignment horizontal="right" vertical="center"/>
      <protection locked="0"/>
    </xf>
    <xf numFmtId="164" fontId="29" fillId="0" borderId="22" xfId="0" applyNumberFormat="1" applyFont="1" applyFill="1" applyBorder="1" applyAlignment="1" applyProtection="1">
      <alignment/>
      <protection/>
    </xf>
    <xf numFmtId="3" fontId="27" fillId="0" borderId="22" xfId="0" applyNumberFormat="1" applyFont="1" applyBorder="1" applyAlignment="1" applyProtection="1">
      <alignment/>
      <protection/>
    </xf>
    <xf numFmtId="164" fontId="28" fillId="0" borderId="23" xfId="0" applyNumberFormat="1" applyFont="1" applyBorder="1" applyAlignment="1" applyProtection="1">
      <alignment/>
      <protection/>
    </xf>
    <xf numFmtId="164" fontId="29" fillId="35" borderId="20" xfId="0" applyNumberFormat="1" applyFont="1" applyFill="1" applyBorder="1" applyAlignment="1" applyProtection="1">
      <alignment/>
      <protection/>
    </xf>
    <xf numFmtId="3" fontId="26" fillId="0" borderId="20" xfId="0" applyNumberFormat="1" applyFont="1" applyFill="1" applyBorder="1" applyAlignment="1" applyProtection="1">
      <alignment/>
      <protection/>
    </xf>
    <xf numFmtId="3" fontId="26" fillId="0" borderId="11" xfId="0" applyNumberFormat="1" applyFont="1" applyBorder="1" applyAlignment="1">
      <alignment horizontal="right"/>
    </xf>
    <xf numFmtId="4" fontId="27" fillId="0" borderId="11" xfId="0" applyNumberFormat="1" applyFont="1" applyBorder="1" applyAlignment="1">
      <alignment/>
    </xf>
    <xf numFmtId="3" fontId="26" fillId="0" borderId="11" xfId="0" applyNumberFormat="1" applyFont="1" applyBorder="1" applyAlignment="1">
      <alignment/>
    </xf>
    <xf numFmtId="164" fontId="29" fillId="36" borderId="11" xfId="0" applyNumberFormat="1" applyFont="1" applyFill="1" applyBorder="1" applyAlignment="1">
      <alignment/>
    </xf>
    <xf numFmtId="3" fontId="27" fillId="0" borderId="11" xfId="0" applyNumberFormat="1" applyFont="1" applyBorder="1" applyAlignment="1">
      <alignment/>
    </xf>
    <xf numFmtId="164" fontId="28" fillId="0" borderId="11" xfId="0" applyNumberFormat="1" applyFont="1" applyBorder="1" applyAlignment="1">
      <alignment/>
    </xf>
    <xf numFmtId="164" fontId="29" fillId="0" borderId="11" xfId="0" applyNumberFormat="1" applyFont="1" applyFill="1" applyBorder="1" applyAlignment="1">
      <alignment/>
    </xf>
    <xf numFmtId="164" fontId="29" fillId="0" borderId="11" xfId="0" applyNumberFormat="1" applyFont="1" applyBorder="1" applyAlignment="1">
      <alignment/>
    </xf>
    <xf numFmtId="164" fontId="29" fillId="33" borderId="11" xfId="0" applyNumberFormat="1" applyFont="1" applyFill="1" applyBorder="1" applyAlignment="1">
      <alignment/>
    </xf>
    <xf numFmtId="0" fontId="32" fillId="0" borderId="24" xfId="0" applyFont="1" applyFill="1" applyBorder="1" applyAlignment="1" applyProtection="1">
      <alignment horizontal="center"/>
      <protection/>
    </xf>
    <xf numFmtId="4" fontId="32" fillId="0" borderId="24" xfId="0" applyNumberFormat="1" applyFont="1" applyFill="1" applyBorder="1" applyAlignment="1" applyProtection="1">
      <alignment horizontal="center" vertical="center"/>
      <protection/>
    </xf>
    <xf numFmtId="0" fontId="32" fillId="0" borderId="25" xfId="0" applyFont="1" applyFill="1" applyBorder="1" applyAlignment="1">
      <alignment horizontal="center"/>
    </xf>
    <xf numFmtId="4" fontId="32" fillId="0" borderId="25" xfId="0" applyNumberFormat="1" applyFont="1" applyFill="1" applyBorder="1" applyAlignment="1">
      <alignment horizontal="center" vertical="center"/>
    </xf>
    <xf numFmtId="0" fontId="32" fillId="0" borderId="25" xfId="0" applyFont="1" applyFill="1" applyBorder="1" applyAlignment="1" applyProtection="1">
      <alignment horizontal="center"/>
      <protection/>
    </xf>
    <xf numFmtId="0" fontId="32" fillId="0" borderId="26" xfId="0" applyFont="1" applyFill="1" applyBorder="1" applyAlignment="1" applyProtection="1">
      <alignment horizontal="center"/>
      <protection/>
    </xf>
    <xf numFmtId="0" fontId="32" fillId="0" borderId="20" xfId="0" applyFont="1" applyFill="1" applyBorder="1" applyAlignment="1" applyProtection="1">
      <alignment horizontal="center"/>
      <protection/>
    </xf>
    <xf numFmtId="3" fontId="33" fillId="0" borderId="11" xfId="0" applyNumberFormat="1" applyFont="1" applyBorder="1" applyAlignment="1">
      <alignment/>
    </xf>
    <xf numFmtId="164" fontId="27" fillId="0" borderId="11" xfId="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51</xdr:row>
      <xdr:rowOff>38100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0" cy="9753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77"/>
  <sheetViews>
    <sheetView tabSelected="1"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6" sqref="B6:F6"/>
    </sheetView>
  </sheetViews>
  <sheetFormatPr defaultColWidth="11.421875" defaultRowHeight="15"/>
  <cols>
    <col min="2" max="3" width="9.8515625" style="0" customWidth="1"/>
    <col min="4" max="4" width="2.7109375" style="0" customWidth="1"/>
    <col min="5" max="5" width="9.8515625" style="0" customWidth="1"/>
    <col min="6" max="6" width="11.28125" style="0" customWidth="1"/>
    <col min="7" max="7" width="2.7109375" style="0" customWidth="1"/>
    <col min="8" max="8" width="12.00390625" style="0" customWidth="1"/>
    <col min="9" max="9" width="14.57421875" style="0" customWidth="1"/>
    <col min="10" max="10" width="6.140625" style="0" customWidth="1"/>
    <col min="11" max="11" width="9.8515625" style="0" customWidth="1"/>
    <col min="13" max="13" width="5.8515625" style="0" customWidth="1"/>
  </cols>
  <sheetData>
    <row r="3" spans="2:9" ht="38.25">
      <c r="B3" s="8" t="s">
        <v>2</v>
      </c>
      <c r="C3" s="6" t="s">
        <v>13</v>
      </c>
      <c r="D3" s="6"/>
      <c r="E3" s="14" t="s">
        <v>4</v>
      </c>
      <c r="F3" s="15" t="s">
        <v>3</v>
      </c>
      <c r="G3" s="7"/>
      <c r="H3" s="8" t="s">
        <v>8</v>
      </c>
      <c r="I3" s="9"/>
    </row>
    <row r="4" spans="1:9" ht="15">
      <c r="A4" s="3" t="s">
        <v>0</v>
      </c>
      <c r="B4" s="20"/>
      <c r="C4" s="6"/>
      <c r="D4" s="6"/>
      <c r="E4" s="21"/>
      <c r="F4" s="22"/>
      <c r="G4" s="7"/>
      <c r="H4" s="20"/>
      <c r="I4" s="10"/>
    </row>
    <row r="5" spans="1:9" ht="15">
      <c r="A5" s="1">
        <v>39846</v>
      </c>
      <c r="B5" s="18">
        <v>436</v>
      </c>
      <c r="C5" s="4">
        <v>18.89</v>
      </c>
      <c r="E5" s="16">
        <f>C5</f>
        <v>18.89</v>
      </c>
      <c r="F5" s="30">
        <f>E5/B5*100</f>
        <v>4.33256880733945</v>
      </c>
      <c r="G5" s="2"/>
      <c r="H5" s="12"/>
      <c r="I5" s="11" t="s">
        <v>9</v>
      </c>
    </row>
    <row r="6" spans="1:9" ht="15">
      <c r="A6" s="1">
        <v>39875</v>
      </c>
      <c r="B6" s="18">
        <v>892</v>
      </c>
      <c r="C6" s="4">
        <v>19.15</v>
      </c>
      <c r="E6" s="16">
        <f>E5+C6</f>
        <v>38.04</v>
      </c>
      <c r="F6" s="30">
        <f>E6/B6*100</f>
        <v>4.264573991031391</v>
      </c>
      <c r="G6" s="2"/>
      <c r="H6" s="12"/>
      <c r="I6" s="11" t="s">
        <v>10</v>
      </c>
    </row>
    <row r="7" spans="1:9" ht="15">
      <c r="A7" s="1">
        <v>39888</v>
      </c>
      <c r="B7" s="18">
        <v>1266</v>
      </c>
      <c r="C7" s="4">
        <v>16.49</v>
      </c>
      <c r="E7" s="16">
        <f>E6+C7</f>
        <v>54.53</v>
      </c>
      <c r="F7" s="30">
        <f>E7/B7*100</f>
        <v>4.3072669826224335</v>
      </c>
      <c r="G7" s="2"/>
      <c r="H7" s="12">
        <f>E7/B7*100</f>
        <v>4.3072669826224335</v>
      </c>
      <c r="I7" s="11" t="s">
        <v>5</v>
      </c>
    </row>
    <row r="8" spans="1:9" ht="15">
      <c r="A8" s="23"/>
      <c r="B8" s="24"/>
      <c r="C8" s="32"/>
      <c r="D8" s="25"/>
      <c r="E8" s="26"/>
      <c r="F8" s="31"/>
      <c r="G8" s="27"/>
      <c r="H8" s="28"/>
      <c r="I8" s="29"/>
    </row>
    <row r="9" spans="1:9" ht="15">
      <c r="A9" s="3" t="s">
        <v>1</v>
      </c>
      <c r="B9" s="18"/>
      <c r="C9" s="4"/>
      <c r="E9" s="16"/>
      <c r="F9" s="30"/>
      <c r="G9" s="2"/>
      <c r="H9" s="12"/>
      <c r="I9" s="11"/>
    </row>
    <row r="10" spans="1:9" ht="15">
      <c r="A10" s="1">
        <v>39895</v>
      </c>
      <c r="B10" s="18">
        <v>1689.6</v>
      </c>
      <c r="C10" s="4">
        <v>18.53</v>
      </c>
      <c r="E10" s="16">
        <f>E7+C10</f>
        <v>73.06</v>
      </c>
      <c r="F10" s="30">
        <f>E10/B10*100</f>
        <v>4.324100378787879</v>
      </c>
      <c r="G10" s="2"/>
      <c r="H10" s="12"/>
      <c r="I10" s="11" t="s">
        <v>10</v>
      </c>
    </row>
    <row r="11" spans="1:9" ht="15">
      <c r="A11" s="1">
        <v>39909</v>
      </c>
      <c r="B11" s="18">
        <v>2059.3</v>
      </c>
      <c r="C11" s="4">
        <v>15.79</v>
      </c>
      <c r="E11" s="16">
        <f>E10+C11</f>
        <v>88.85</v>
      </c>
      <c r="F11" s="30">
        <f aca="true" t="shared" si="0" ref="F11:F47">E11/B11*100</f>
        <v>4.314572913125819</v>
      </c>
      <c r="G11" s="2"/>
      <c r="H11" s="12"/>
      <c r="I11" s="11" t="s">
        <v>5</v>
      </c>
    </row>
    <row r="12" spans="1:14" ht="15">
      <c r="A12" s="1">
        <v>39926</v>
      </c>
      <c r="B12" s="18">
        <v>2398.3</v>
      </c>
      <c r="C12" s="4">
        <v>14.5</v>
      </c>
      <c r="E12" s="16">
        <f>E11+C12</f>
        <v>103.35</v>
      </c>
      <c r="F12" s="30">
        <f t="shared" si="0"/>
        <v>4.3093024225493055</v>
      </c>
      <c r="G12" s="2"/>
      <c r="H12" s="12">
        <f>(C10+C11+C12)/(B12-B7)*100</f>
        <v>4.311578203656275</v>
      </c>
      <c r="I12" s="11" t="s">
        <v>6</v>
      </c>
      <c r="K12" s="38" t="s">
        <v>12</v>
      </c>
      <c r="L12" s="36"/>
      <c r="M12" s="36"/>
      <c r="N12" s="37"/>
    </row>
    <row r="13" spans="1:14" ht="30" customHeight="1">
      <c r="A13" s="3" t="s">
        <v>7</v>
      </c>
      <c r="B13" s="24"/>
      <c r="C13" s="32"/>
      <c r="D13" s="25"/>
      <c r="E13" s="26"/>
      <c r="F13" s="31"/>
      <c r="G13" s="27"/>
      <c r="H13" s="28"/>
      <c r="I13" s="29"/>
      <c r="K13" s="46" t="s">
        <v>4</v>
      </c>
      <c r="L13" s="46" t="s">
        <v>33</v>
      </c>
      <c r="M13" s="10"/>
      <c r="N13" s="33" t="s">
        <v>32</v>
      </c>
    </row>
    <row r="14" spans="1:14" ht="15">
      <c r="A14" s="1">
        <v>39941</v>
      </c>
      <c r="B14" s="18">
        <v>2872.7</v>
      </c>
      <c r="C14" s="4">
        <v>19.27</v>
      </c>
      <c r="E14" s="17">
        <f>C14+$E$12</f>
        <v>122.61999999999999</v>
      </c>
      <c r="F14" s="30">
        <f t="shared" si="0"/>
        <v>4.268458244856755</v>
      </c>
      <c r="G14" s="2"/>
      <c r="H14" s="13">
        <f>K14/L14*100</f>
        <v>4.06197301854975</v>
      </c>
      <c r="I14" s="11" t="s">
        <v>11</v>
      </c>
      <c r="K14" s="34">
        <f>C14</f>
        <v>19.27</v>
      </c>
      <c r="L14" s="34">
        <f>B14-$B$12</f>
        <v>474.39999999999964</v>
      </c>
      <c r="M14" s="10">
        <v>1</v>
      </c>
      <c r="N14" s="35">
        <f>L14/M14</f>
        <v>474.39999999999964</v>
      </c>
    </row>
    <row r="15" spans="1:14" ht="15">
      <c r="A15" s="1">
        <v>39943</v>
      </c>
      <c r="B15" s="18">
        <v>3289.1</v>
      </c>
      <c r="C15" s="4">
        <v>17.53</v>
      </c>
      <c r="E15" s="17">
        <f aca="true" t="shared" si="1" ref="E15:E47">E14+C15</f>
        <v>140.14999999999998</v>
      </c>
      <c r="F15" s="30">
        <f t="shared" si="0"/>
        <v>4.261044054604603</v>
      </c>
      <c r="G15" s="2"/>
      <c r="H15" s="13">
        <f aca="true" t="shared" si="2" ref="H15:H47">K15/L15*100</f>
        <v>4.131118096093401</v>
      </c>
      <c r="I15" s="11" t="s">
        <v>11</v>
      </c>
      <c r="K15" s="34">
        <f>K14+C15</f>
        <v>36.8</v>
      </c>
      <c r="L15" s="34">
        <f aca="true" t="shared" si="3" ref="L15:L47">B15-$B$12</f>
        <v>890.7999999999997</v>
      </c>
      <c r="M15" s="10">
        <f>M14+1</f>
        <v>2</v>
      </c>
      <c r="N15" s="35">
        <f aca="true" t="shared" si="4" ref="N15:N47">L15/M15</f>
        <v>445.39999999999986</v>
      </c>
    </row>
    <row r="16" spans="1:14" ht="15">
      <c r="A16" s="1">
        <v>39944</v>
      </c>
      <c r="B16" s="18">
        <v>3730.1</v>
      </c>
      <c r="C16" s="4">
        <v>17.21</v>
      </c>
      <c r="E16" s="17">
        <f t="shared" si="1"/>
        <v>157.35999999999999</v>
      </c>
      <c r="F16" s="30">
        <f t="shared" si="0"/>
        <v>4.218653655397978</v>
      </c>
      <c r="G16" s="2"/>
      <c r="H16" s="13">
        <f t="shared" si="2"/>
        <v>4.055413725784653</v>
      </c>
      <c r="I16" s="11" t="s">
        <v>11</v>
      </c>
      <c r="K16" s="34">
        <f aca="true" t="shared" si="5" ref="K16:K47">K15+C16</f>
        <v>54.01</v>
      </c>
      <c r="L16" s="34">
        <f t="shared" si="3"/>
        <v>1331.7999999999997</v>
      </c>
      <c r="M16" s="10">
        <f aca="true" t="shared" si="6" ref="M16:M47">M15+1</f>
        <v>3</v>
      </c>
      <c r="N16" s="35">
        <f t="shared" si="4"/>
        <v>443.9333333333332</v>
      </c>
    </row>
    <row r="17" spans="1:14" ht="15">
      <c r="A17" s="1">
        <v>39951</v>
      </c>
      <c r="B17" s="18">
        <v>4241.5</v>
      </c>
      <c r="C17" s="49">
        <v>19.74</v>
      </c>
      <c r="E17" s="17">
        <f t="shared" si="1"/>
        <v>177.1</v>
      </c>
      <c r="F17" s="30">
        <f t="shared" si="0"/>
        <v>4.175409642815041</v>
      </c>
      <c r="G17" s="2"/>
      <c r="H17" s="13">
        <f t="shared" si="2"/>
        <v>4.001193576388889</v>
      </c>
      <c r="I17" s="11" t="s">
        <v>11</v>
      </c>
      <c r="K17" s="34">
        <f t="shared" si="5"/>
        <v>73.75</v>
      </c>
      <c r="L17" s="34">
        <f t="shared" si="3"/>
        <v>1843.1999999999998</v>
      </c>
      <c r="M17" s="10">
        <f t="shared" si="6"/>
        <v>4</v>
      </c>
      <c r="N17" s="35">
        <f t="shared" si="4"/>
        <v>460.79999999999995</v>
      </c>
    </row>
    <row r="18" spans="1:14" ht="15">
      <c r="A18" s="1">
        <v>39953</v>
      </c>
      <c r="B18" s="18">
        <v>4698.3</v>
      </c>
      <c r="C18" s="4">
        <v>17.59</v>
      </c>
      <c r="E18" s="17">
        <f t="shared" si="1"/>
        <v>194.69</v>
      </c>
      <c r="F18" s="30">
        <f t="shared" si="0"/>
        <v>4.143839261009301</v>
      </c>
      <c r="G18" s="2"/>
      <c r="H18" s="13">
        <f t="shared" si="2"/>
        <v>3.971304347826087</v>
      </c>
      <c r="I18" s="11" t="s">
        <v>11</v>
      </c>
      <c r="K18" s="34">
        <f t="shared" si="5"/>
        <v>91.34</v>
      </c>
      <c r="L18" s="34">
        <f t="shared" si="3"/>
        <v>2300</v>
      </c>
      <c r="M18" s="10">
        <f t="shared" si="6"/>
        <v>5</v>
      </c>
      <c r="N18" s="35">
        <f t="shared" si="4"/>
        <v>460</v>
      </c>
    </row>
    <row r="19" spans="1:14" ht="15">
      <c r="A19" s="1">
        <v>39955</v>
      </c>
      <c r="B19" s="18">
        <v>5006.6</v>
      </c>
      <c r="C19" s="4">
        <v>12.23</v>
      </c>
      <c r="E19" s="17">
        <f t="shared" si="1"/>
        <v>206.92</v>
      </c>
      <c r="F19" s="30">
        <f t="shared" si="0"/>
        <v>4.13294451324252</v>
      </c>
      <c r="G19" s="2"/>
      <c r="H19" s="13">
        <f t="shared" si="2"/>
        <v>3.970785569144654</v>
      </c>
      <c r="I19" s="11" t="s">
        <v>11</v>
      </c>
      <c r="K19" s="34">
        <f t="shared" si="5"/>
        <v>103.57000000000001</v>
      </c>
      <c r="L19" s="34">
        <f t="shared" si="3"/>
        <v>2608.3</v>
      </c>
      <c r="M19" s="10">
        <f t="shared" si="6"/>
        <v>6</v>
      </c>
      <c r="N19" s="35">
        <f t="shared" si="4"/>
        <v>434.7166666666667</v>
      </c>
    </row>
    <row r="20" spans="1:14" ht="15">
      <c r="A20" s="1">
        <v>39957</v>
      </c>
      <c r="B20" s="18">
        <v>5492.2</v>
      </c>
      <c r="C20" s="4">
        <v>19.15</v>
      </c>
      <c r="E20" s="17">
        <f t="shared" si="1"/>
        <v>226.07</v>
      </c>
      <c r="F20" s="30">
        <f t="shared" si="0"/>
        <v>4.116201158005899</v>
      </c>
      <c r="G20" s="2"/>
      <c r="H20" s="13">
        <f t="shared" si="2"/>
        <v>3.9665147548401696</v>
      </c>
      <c r="I20" s="11" t="s">
        <v>11</v>
      </c>
      <c r="K20" s="34">
        <f t="shared" si="5"/>
        <v>122.72</v>
      </c>
      <c r="L20" s="34">
        <f t="shared" si="3"/>
        <v>3093.8999999999996</v>
      </c>
      <c r="M20" s="10">
        <f t="shared" si="6"/>
        <v>7</v>
      </c>
      <c r="N20" s="35">
        <f t="shared" si="4"/>
        <v>441.9857142857142</v>
      </c>
    </row>
    <row r="21" spans="1:14" ht="15">
      <c r="A21" s="1">
        <v>39967</v>
      </c>
      <c r="B21" s="18">
        <v>5939.1</v>
      </c>
      <c r="C21" s="4">
        <v>17.18</v>
      </c>
      <c r="E21" s="17">
        <f t="shared" si="1"/>
        <v>243.25</v>
      </c>
      <c r="F21" s="30">
        <f t="shared" si="0"/>
        <v>4.095738411543836</v>
      </c>
      <c r="G21" s="2"/>
      <c r="H21" s="13">
        <f t="shared" si="2"/>
        <v>3.951084500677813</v>
      </c>
      <c r="I21" s="11" t="s">
        <v>11</v>
      </c>
      <c r="K21" s="34">
        <f t="shared" si="5"/>
        <v>139.9</v>
      </c>
      <c r="L21" s="34">
        <f t="shared" si="3"/>
        <v>3540.8</v>
      </c>
      <c r="M21" s="10">
        <f t="shared" si="6"/>
        <v>8</v>
      </c>
      <c r="N21" s="35">
        <f t="shared" si="4"/>
        <v>442.6</v>
      </c>
    </row>
    <row r="22" spans="1:14" ht="15">
      <c r="A22" s="1">
        <v>39969</v>
      </c>
      <c r="B22" s="18">
        <v>6385</v>
      </c>
      <c r="C22" s="4">
        <v>17.52</v>
      </c>
      <c r="E22" s="17">
        <f t="shared" si="1"/>
        <v>260.77</v>
      </c>
      <c r="F22" s="30">
        <f t="shared" si="0"/>
        <v>4.084103367267032</v>
      </c>
      <c r="G22" s="2"/>
      <c r="H22" s="13">
        <f t="shared" si="2"/>
        <v>3.948629192063612</v>
      </c>
      <c r="I22" s="11" t="s">
        <v>11</v>
      </c>
      <c r="K22" s="34">
        <f t="shared" si="5"/>
        <v>157.42000000000002</v>
      </c>
      <c r="L22" s="34">
        <f t="shared" si="3"/>
        <v>3986.7</v>
      </c>
      <c r="M22" s="10">
        <f t="shared" si="6"/>
        <v>9</v>
      </c>
      <c r="N22" s="35">
        <f t="shared" si="4"/>
        <v>442.96666666666664</v>
      </c>
    </row>
    <row r="23" spans="1:14" ht="15">
      <c r="A23" s="1">
        <v>39971</v>
      </c>
      <c r="B23" s="18">
        <v>6779</v>
      </c>
      <c r="C23" s="4">
        <v>16.59</v>
      </c>
      <c r="E23" s="17">
        <f t="shared" si="1"/>
        <v>277.35999999999996</v>
      </c>
      <c r="F23" s="30">
        <f t="shared" si="0"/>
        <v>4.091458917244431</v>
      </c>
      <c r="G23" s="2"/>
      <c r="H23" s="13">
        <f t="shared" si="2"/>
        <v>3.972196224347708</v>
      </c>
      <c r="I23" s="11" t="s">
        <v>11</v>
      </c>
      <c r="K23" s="34">
        <f t="shared" si="5"/>
        <v>174.01000000000002</v>
      </c>
      <c r="L23" s="34">
        <f t="shared" si="3"/>
        <v>4380.7</v>
      </c>
      <c r="M23" s="10">
        <f t="shared" si="6"/>
        <v>10</v>
      </c>
      <c r="N23" s="35">
        <f t="shared" si="4"/>
        <v>438.07</v>
      </c>
    </row>
    <row r="24" spans="1:14" ht="15">
      <c r="A24" s="1">
        <v>39983</v>
      </c>
      <c r="B24" s="18">
        <v>7190.1</v>
      </c>
      <c r="C24" s="4">
        <v>17.88</v>
      </c>
      <c r="E24" s="17">
        <f t="shared" si="1"/>
        <v>295.23999999999995</v>
      </c>
      <c r="F24" s="30">
        <f t="shared" si="0"/>
        <v>4.106201582731811</v>
      </c>
      <c r="G24" s="2"/>
      <c r="H24" s="13">
        <f t="shared" si="2"/>
        <v>4.004549438624317</v>
      </c>
      <c r="I24" s="11" t="s">
        <v>11</v>
      </c>
      <c r="K24" s="34">
        <f t="shared" si="5"/>
        <v>191.89000000000001</v>
      </c>
      <c r="L24" s="34">
        <f t="shared" si="3"/>
        <v>4791.8</v>
      </c>
      <c r="M24" s="10">
        <f t="shared" si="6"/>
        <v>11</v>
      </c>
      <c r="N24" s="35">
        <f t="shared" si="4"/>
        <v>435.6181818181818</v>
      </c>
    </row>
    <row r="25" spans="1:14" ht="15">
      <c r="A25" s="1">
        <v>39984</v>
      </c>
      <c r="B25" s="18">
        <v>7500.7</v>
      </c>
      <c r="C25" s="4">
        <v>11.53</v>
      </c>
      <c r="E25" s="17">
        <f t="shared" si="1"/>
        <v>306.7699999999999</v>
      </c>
      <c r="F25" s="30">
        <f t="shared" si="0"/>
        <v>4.089884944071886</v>
      </c>
      <c r="G25" s="2"/>
      <c r="H25" s="13">
        <f t="shared" si="2"/>
        <v>3.986751332706178</v>
      </c>
      <c r="I25" s="11" t="s">
        <v>11</v>
      </c>
      <c r="K25" s="34">
        <f t="shared" si="5"/>
        <v>203.42000000000002</v>
      </c>
      <c r="L25" s="34">
        <f t="shared" si="3"/>
        <v>5102.4</v>
      </c>
      <c r="M25" s="10">
        <f t="shared" si="6"/>
        <v>12</v>
      </c>
      <c r="N25" s="35">
        <f t="shared" si="4"/>
        <v>425.2</v>
      </c>
    </row>
    <row r="26" spans="1:14" ht="15">
      <c r="A26" s="1">
        <v>39986</v>
      </c>
      <c r="B26" s="18">
        <v>7944.5</v>
      </c>
      <c r="C26" s="4">
        <v>17.53</v>
      </c>
      <c r="E26" s="17">
        <f t="shared" si="1"/>
        <v>324.29999999999995</v>
      </c>
      <c r="F26" s="30">
        <f t="shared" si="0"/>
        <v>4.082069356158348</v>
      </c>
      <c r="G26" s="2"/>
      <c r="H26" s="13">
        <f t="shared" si="2"/>
        <v>3.983808733907902</v>
      </c>
      <c r="I26" s="11" t="s">
        <v>11</v>
      </c>
      <c r="K26" s="34">
        <f t="shared" si="5"/>
        <v>220.95000000000002</v>
      </c>
      <c r="L26" s="34">
        <f t="shared" si="3"/>
        <v>5546.2</v>
      </c>
      <c r="M26" s="10">
        <f t="shared" si="6"/>
        <v>13</v>
      </c>
      <c r="N26" s="35">
        <f t="shared" si="4"/>
        <v>426.6307692307692</v>
      </c>
    </row>
    <row r="27" spans="1:17" ht="15">
      <c r="A27" s="1">
        <v>39988</v>
      </c>
      <c r="B27" s="18">
        <v>8439.1</v>
      </c>
      <c r="C27" s="4">
        <v>19.66</v>
      </c>
      <c r="E27" s="17">
        <f t="shared" si="1"/>
        <v>343.96</v>
      </c>
      <c r="F27" s="30">
        <f t="shared" si="0"/>
        <v>4.075790072401085</v>
      </c>
      <c r="G27" s="2"/>
      <c r="H27" s="13">
        <f t="shared" si="2"/>
        <v>3.9830817110316517</v>
      </c>
      <c r="I27" s="11" t="s">
        <v>11</v>
      </c>
      <c r="K27" s="34">
        <f t="shared" si="5"/>
        <v>240.61</v>
      </c>
      <c r="L27" s="34">
        <f t="shared" si="3"/>
        <v>6040.8</v>
      </c>
      <c r="M27" s="10">
        <f t="shared" si="6"/>
        <v>14</v>
      </c>
      <c r="N27" s="35">
        <f t="shared" si="4"/>
        <v>431.4857142857143</v>
      </c>
      <c r="Q27" s="44"/>
    </row>
    <row r="28" spans="1:14" ht="15">
      <c r="A28" s="1">
        <v>39991</v>
      </c>
      <c r="B28" s="18">
        <v>8844.9</v>
      </c>
      <c r="C28" s="4">
        <v>15.37</v>
      </c>
      <c r="E28" s="17">
        <f t="shared" si="1"/>
        <v>359.33</v>
      </c>
      <c r="F28" s="30">
        <f t="shared" si="0"/>
        <v>4.062567129080035</v>
      </c>
      <c r="G28" s="2"/>
      <c r="H28" s="13">
        <f t="shared" si="2"/>
        <v>3.970775292402197</v>
      </c>
      <c r="I28" s="11" t="s">
        <v>11</v>
      </c>
      <c r="K28" s="34">
        <f t="shared" si="5"/>
        <v>255.98000000000002</v>
      </c>
      <c r="L28" s="34">
        <f t="shared" si="3"/>
        <v>6446.599999999999</v>
      </c>
      <c r="M28" s="10">
        <f t="shared" si="6"/>
        <v>15</v>
      </c>
      <c r="N28" s="35">
        <f t="shared" si="4"/>
        <v>429.7733333333333</v>
      </c>
    </row>
    <row r="29" spans="1:14" ht="15">
      <c r="A29" s="1">
        <v>39992</v>
      </c>
      <c r="B29" s="18">
        <v>9306.3</v>
      </c>
      <c r="C29" s="4">
        <v>18.52</v>
      </c>
      <c r="E29" s="17">
        <f t="shared" si="1"/>
        <v>377.84999999999997</v>
      </c>
      <c r="F29" s="30">
        <f t="shared" si="0"/>
        <v>4.060152799716321</v>
      </c>
      <c r="G29" s="2"/>
      <c r="H29" s="13">
        <f t="shared" si="2"/>
        <v>3.9736537348002323</v>
      </c>
      <c r="I29" s="11" t="s">
        <v>11</v>
      </c>
      <c r="K29" s="34">
        <f t="shared" si="5"/>
        <v>274.5</v>
      </c>
      <c r="L29" s="34">
        <f t="shared" si="3"/>
        <v>6907.999999999999</v>
      </c>
      <c r="M29" s="10">
        <f t="shared" si="6"/>
        <v>16</v>
      </c>
      <c r="N29" s="35">
        <f t="shared" si="4"/>
        <v>431.74999999999994</v>
      </c>
    </row>
    <row r="30" spans="1:14" ht="15">
      <c r="A30" s="1">
        <v>40000</v>
      </c>
      <c r="B30" s="18">
        <v>9819.8</v>
      </c>
      <c r="C30" s="4">
        <v>19.65</v>
      </c>
      <c r="E30" s="17">
        <f t="shared" si="1"/>
        <v>397.49999999999994</v>
      </c>
      <c r="F30" s="30">
        <f t="shared" si="0"/>
        <v>4.047943949978614</v>
      </c>
      <c r="G30" s="2"/>
      <c r="H30" s="13">
        <f t="shared" si="2"/>
        <v>3.9634844707943135</v>
      </c>
      <c r="I30" s="11" t="s">
        <v>11</v>
      </c>
      <c r="K30" s="34">
        <f t="shared" si="5"/>
        <v>294.15</v>
      </c>
      <c r="L30" s="34">
        <f t="shared" si="3"/>
        <v>7421.499999999999</v>
      </c>
      <c r="M30" s="10">
        <f t="shared" si="6"/>
        <v>17</v>
      </c>
      <c r="N30" s="35">
        <f t="shared" si="4"/>
        <v>436.5588235294117</v>
      </c>
    </row>
    <row r="31" spans="1:17" ht="15">
      <c r="A31" s="1">
        <v>40008</v>
      </c>
      <c r="B31" s="18">
        <v>10334.3</v>
      </c>
      <c r="C31" s="4">
        <v>18.23</v>
      </c>
      <c r="E31" s="17">
        <f t="shared" si="1"/>
        <v>415.72999999999996</v>
      </c>
      <c r="F31" s="30">
        <f t="shared" si="0"/>
        <v>4.0228172203245505</v>
      </c>
      <c r="G31" s="2"/>
      <c r="H31" s="13">
        <f t="shared" si="2"/>
        <v>3.936239919354839</v>
      </c>
      <c r="I31" s="11" t="s">
        <v>11</v>
      </c>
      <c r="K31" s="34">
        <f t="shared" si="5"/>
        <v>312.38</v>
      </c>
      <c r="L31" s="34">
        <f t="shared" si="3"/>
        <v>7935.999999999999</v>
      </c>
      <c r="M31" s="10">
        <f t="shared" si="6"/>
        <v>18</v>
      </c>
      <c r="N31" s="35">
        <f t="shared" si="4"/>
        <v>440.88888888888886</v>
      </c>
      <c r="Q31" s="19"/>
    </row>
    <row r="32" spans="1:14" ht="15">
      <c r="A32" s="1">
        <v>40388</v>
      </c>
      <c r="B32" s="18">
        <v>10713.3</v>
      </c>
      <c r="C32" s="4">
        <v>14.36</v>
      </c>
      <c r="E32" s="17">
        <f t="shared" si="1"/>
        <v>430.09</v>
      </c>
      <c r="F32" s="30">
        <f t="shared" si="0"/>
        <v>4.01454267125909</v>
      </c>
      <c r="G32" s="2"/>
      <c r="H32" s="13">
        <f t="shared" si="2"/>
        <v>3.9295249549007814</v>
      </c>
      <c r="I32" s="11" t="s">
        <v>11</v>
      </c>
      <c r="K32" s="34">
        <f t="shared" si="5"/>
        <v>326.74</v>
      </c>
      <c r="L32" s="34">
        <f t="shared" si="3"/>
        <v>8315</v>
      </c>
      <c r="M32" s="10">
        <f t="shared" si="6"/>
        <v>19</v>
      </c>
      <c r="N32" s="35">
        <f t="shared" si="4"/>
        <v>437.63157894736844</v>
      </c>
    </row>
    <row r="33" spans="1:14" ht="15">
      <c r="A33" s="1">
        <v>40402</v>
      </c>
      <c r="B33" s="18">
        <v>10967.9</v>
      </c>
      <c r="C33" s="4">
        <v>9.75</v>
      </c>
      <c r="E33" s="17">
        <f t="shared" si="1"/>
        <v>439.84</v>
      </c>
      <c r="F33" s="30">
        <f t="shared" si="0"/>
        <v>4.010248087601091</v>
      </c>
      <c r="G33" s="2"/>
      <c r="H33" s="13">
        <f t="shared" si="2"/>
        <v>3.9265543315907405</v>
      </c>
      <c r="I33" s="11" t="s">
        <v>11</v>
      </c>
      <c r="K33" s="34">
        <f t="shared" si="5"/>
        <v>336.49</v>
      </c>
      <c r="L33" s="34">
        <f t="shared" si="3"/>
        <v>8569.599999999999</v>
      </c>
      <c r="M33" s="10">
        <f t="shared" si="6"/>
        <v>20</v>
      </c>
      <c r="N33" s="35">
        <f t="shared" si="4"/>
        <v>428.4799999999999</v>
      </c>
    </row>
    <row r="34" spans="1:14" ht="15">
      <c r="A34" s="1">
        <v>40403</v>
      </c>
      <c r="B34" s="18">
        <v>11403.9</v>
      </c>
      <c r="C34" s="4">
        <v>17.3</v>
      </c>
      <c r="E34" s="17">
        <f t="shared" si="1"/>
        <v>457.14</v>
      </c>
      <c r="F34" s="30">
        <f t="shared" si="0"/>
        <v>4.008628627048641</v>
      </c>
      <c r="G34" s="2"/>
      <c r="H34" s="13">
        <f t="shared" si="2"/>
        <v>3.9285555654259583</v>
      </c>
      <c r="I34" s="11" t="s">
        <v>11</v>
      </c>
      <c r="K34" s="34">
        <f t="shared" si="5"/>
        <v>353.79</v>
      </c>
      <c r="L34" s="34">
        <f t="shared" si="3"/>
        <v>9005.599999999999</v>
      </c>
      <c r="M34" s="10">
        <f t="shared" si="6"/>
        <v>21</v>
      </c>
      <c r="N34" s="35">
        <f t="shared" si="4"/>
        <v>428.83809523809515</v>
      </c>
    </row>
    <row r="35" spans="1:14" ht="15">
      <c r="A35" s="1">
        <v>40404</v>
      </c>
      <c r="B35" s="18">
        <v>11790</v>
      </c>
      <c r="C35" s="4">
        <v>14.87</v>
      </c>
      <c r="E35" s="17">
        <f t="shared" si="1"/>
        <v>472.01</v>
      </c>
      <c r="F35" s="47">
        <f t="shared" si="0"/>
        <v>4.003477523324851</v>
      </c>
      <c r="G35" s="2"/>
      <c r="H35" s="48">
        <f t="shared" si="2"/>
        <v>3.92538092145192</v>
      </c>
      <c r="I35" s="11" t="s">
        <v>11</v>
      </c>
      <c r="K35" s="34">
        <f t="shared" si="5"/>
        <v>368.66</v>
      </c>
      <c r="L35" s="34">
        <f t="shared" si="3"/>
        <v>9391.7</v>
      </c>
      <c r="M35" s="10">
        <f t="shared" si="6"/>
        <v>22</v>
      </c>
      <c r="N35" s="35">
        <f t="shared" si="4"/>
        <v>426.8954545454546</v>
      </c>
    </row>
    <row r="36" spans="1:14" ht="15">
      <c r="A36" s="1">
        <v>40423</v>
      </c>
      <c r="B36" s="18">
        <v>12242.2</v>
      </c>
      <c r="C36" s="4">
        <v>18.9</v>
      </c>
      <c r="E36" s="17">
        <f t="shared" si="1"/>
        <v>490.90999999999997</v>
      </c>
      <c r="F36" s="30">
        <f t="shared" si="0"/>
        <v>4.009981866004476</v>
      </c>
      <c r="G36" s="2"/>
      <c r="H36" s="13">
        <f t="shared" si="2"/>
        <v>3.9370574670608187</v>
      </c>
      <c r="I36" s="11" t="s">
        <v>11</v>
      </c>
      <c r="K36" s="34">
        <f t="shared" si="5"/>
        <v>387.56</v>
      </c>
      <c r="L36" s="34">
        <f t="shared" si="3"/>
        <v>9843.900000000001</v>
      </c>
      <c r="M36" s="10">
        <f t="shared" si="6"/>
        <v>23</v>
      </c>
      <c r="N36" s="35">
        <f t="shared" si="4"/>
        <v>427.99565217391313</v>
      </c>
    </row>
    <row r="37" spans="1:14" ht="15">
      <c r="A37" s="1">
        <v>40423</v>
      </c>
      <c r="B37" s="19">
        <v>12627.7</v>
      </c>
      <c r="C37" s="17">
        <v>19.14</v>
      </c>
      <c r="E37" s="17">
        <f t="shared" si="1"/>
        <v>510.04999999999995</v>
      </c>
      <c r="F37" s="30">
        <f t="shared" si="0"/>
        <v>4.039136184736729</v>
      </c>
      <c r="G37" s="2"/>
      <c r="H37" s="13">
        <f t="shared" si="2"/>
        <v>3.9757952568088055</v>
      </c>
      <c r="I37" s="11" t="s">
        <v>11</v>
      </c>
      <c r="K37" s="34">
        <f t="shared" si="5"/>
        <v>406.7</v>
      </c>
      <c r="L37" s="43">
        <f t="shared" si="3"/>
        <v>10229.400000000001</v>
      </c>
      <c r="M37" s="10">
        <f t="shared" si="6"/>
        <v>24</v>
      </c>
      <c r="N37" s="35">
        <f t="shared" si="4"/>
        <v>426.2250000000001</v>
      </c>
    </row>
    <row r="38" spans="1:14" ht="15">
      <c r="A38" s="1">
        <v>40430</v>
      </c>
      <c r="B38" s="19">
        <v>13057.4</v>
      </c>
      <c r="C38" s="17">
        <v>16.86</v>
      </c>
      <c r="E38" s="17">
        <f t="shared" si="1"/>
        <v>526.91</v>
      </c>
      <c r="F38" s="30">
        <f t="shared" si="0"/>
        <v>4.035336284405777</v>
      </c>
      <c r="G38" s="2"/>
      <c r="H38" s="13">
        <f t="shared" si="2"/>
        <v>3.973693839067089</v>
      </c>
      <c r="I38" s="11" t="s">
        <v>11</v>
      </c>
      <c r="K38" s="34">
        <f t="shared" si="5"/>
        <v>423.56</v>
      </c>
      <c r="L38" s="43">
        <f t="shared" si="3"/>
        <v>10659.099999999999</v>
      </c>
      <c r="M38" s="10">
        <f t="shared" si="6"/>
        <v>25</v>
      </c>
      <c r="N38" s="35">
        <f t="shared" si="4"/>
        <v>426.3639999999999</v>
      </c>
    </row>
    <row r="39" spans="1:14" ht="15">
      <c r="A39" s="1">
        <v>40430</v>
      </c>
      <c r="B39" s="41">
        <v>13412.2</v>
      </c>
      <c r="C39" s="42">
        <v>18.97</v>
      </c>
      <c r="E39" s="17">
        <f t="shared" si="1"/>
        <v>545.88</v>
      </c>
      <c r="F39" s="30">
        <f t="shared" si="0"/>
        <v>4.07002579740833</v>
      </c>
      <c r="H39" s="13">
        <f t="shared" si="2"/>
        <v>4.0179228066352515</v>
      </c>
      <c r="I39" s="11" t="s">
        <v>11</v>
      </c>
      <c r="K39" s="34">
        <f t="shared" si="5"/>
        <v>442.53</v>
      </c>
      <c r="L39" s="43">
        <f t="shared" si="3"/>
        <v>11013.900000000001</v>
      </c>
      <c r="M39" s="10">
        <f t="shared" si="6"/>
        <v>26</v>
      </c>
      <c r="N39" s="35">
        <f t="shared" si="4"/>
        <v>423.61153846153854</v>
      </c>
    </row>
    <row r="40" spans="1:14" ht="15">
      <c r="A40" s="1">
        <v>40449</v>
      </c>
      <c r="B40" s="41">
        <v>13832.3</v>
      </c>
      <c r="C40" s="42">
        <v>17.42</v>
      </c>
      <c r="E40" s="17">
        <f t="shared" si="1"/>
        <v>563.3</v>
      </c>
      <c r="F40" s="30">
        <f t="shared" si="0"/>
        <v>4.072352392588361</v>
      </c>
      <c r="H40" s="13">
        <f t="shared" si="2"/>
        <v>4.022651740423299</v>
      </c>
      <c r="I40" s="11" t="s">
        <v>11</v>
      </c>
      <c r="K40" s="34">
        <f t="shared" si="5"/>
        <v>459.95</v>
      </c>
      <c r="L40" s="43">
        <f t="shared" si="3"/>
        <v>11434</v>
      </c>
      <c r="M40" s="10">
        <f t="shared" si="6"/>
        <v>27</v>
      </c>
      <c r="N40" s="35">
        <f t="shared" si="4"/>
        <v>423.48148148148147</v>
      </c>
    </row>
    <row r="41" spans="1:14" ht="15">
      <c r="A41" s="1">
        <v>40463</v>
      </c>
      <c r="B41" s="41">
        <v>14219.3</v>
      </c>
      <c r="C41" s="42">
        <v>15.82</v>
      </c>
      <c r="E41" s="17">
        <f t="shared" si="1"/>
        <v>579.12</v>
      </c>
      <c r="F41" s="30">
        <f t="shared" si="0"/>
        <v>4.072774327850176</v>
      </c>
      <c r="H41" s="13">
        <f t="shared" si="2"/>
        <v>4.024786397089924</v>
      </c>
      <c r="I41" s="11" t="s">
        <v>11</v>
      </c>
      <c r="K41" s="34">
        <f t="shared" si="5"/>
        <v>475.77</v>
      </c>
      <c r="L41" s="43">
        <f t="shared" si="3"/>
        <v>11821</v>
      </c>
      <c r="M41" s="10">
        <f t="shared" si="6"/>
        <v>28</v>
      </c>
      <c r="N41" s="35">
        <f t="shared" si="4"/>
        <v>422.17857142857144</v>
      </c>
    </row>
    <row r="42" spans="1:14" ht="15">
      <c r="A42" s="1">
        <v>40481</v>
      </c>
      <c r="B42" s="41">
        <v>14639.4</v>
      </c>
      <c r="C42" s="42">
        <v>17.33</v>
      </c>
      <c r="E42" s="17">
        <f t="shared" si="1"/>
        <v>596.45</v>
      </c>
      <c r="F42" s="30">
        <f t="shared" si="0"/>
        <v>4.074279000505485</v>
      </c>
      <c r="H42" s="13">
        <f t="shared" si="2"/>
        <v>4.028232756860086</v>
      </c>
      <c r="I42" s="11" t="s">
        <v>11</v>
      </c>
      <c r="K42" s="34">
        <f t="shared" si="5"/>
        <v>493.09999999999997</v>
      </c>
      <c r="L42" s="43">
        <f t="shared" si="3"/>
        <v>12241.099999999999</v>
      </c>
      <c r="M42" s="10">
        <f t="shared" si="6"/>
        <v>29</v>
      </c>
      <c r="N42" s="35">
        <f t="shared" si="4"/>
        <v>422.1068965517241</v>
      </c>
    </row>
    <row r="43" spans="1:14" ht="15">
      <c r="A43" s="1">
        <v>40507</v>
      </c>
      <c r="B43" s="41">
        <v>15095</v>
      </c>
      <c r="C43" s="42">
        <v>19.22</v>
      </c>
      <c r="E43" s="17">
        <f t="shared" si="1"/>
        <v>615.6700000000001</v>
      </c>
      <c r="F43" s="30">
        <f t="shared" si="0"/>
        <v>4.078635309705201</v>
      </c>
      <c r="H43" s="13">
        <f t="shared" si="2"/>
        <v>4.035064229287925</v>
      </c>
      <c r="I43" s="11" t="s">
        <v>11</v>
      </c>
      <c r="K43" s="34">
        <f t="shared" si="5"/>
        <v>512.3199999999999</v>
      </c>
      <c r="L43" s="43">
        <f t="shared" si="3"/>
        <v>12696.7</v>
      </c>
      <c r="M43" s="10">
        <f t="shared" si="6"/>
        <v>30</v>
      </c>
      <c r="N43" s="35">
        <f t="shared" si="4"/>
        <v>423.22333333333336</v>
      </c>
    </row>
    <row r="44" spans="1:14" ht="15">
      <c r="A44" s="1">
        <v>40196</v>
      </c>
      <c r="B44" s="41">
        <v>15481.7</v>
      </c>
      <c r="C44" s="42">
        <v>17.04</v>
      </c>
      <c r="E44" s="17">
        <f t="shared" si="1"/>
        <v>632.71</v>
      </c>
      <c r="F44" s="30">
        <f t="shared" si="0"/>
        <v>4.086825090267865</v>
      </c>
      <c r="H44" s="13">
        <f t="shared" si="2"/>
        <v>4.046043077487502</v>
      </c>
      <c r="I44" s="11" t="s">
        <v>11</v>
      </c>
      <c r="K44" s="34">
        <f t="shared" si="5"/>
        <v>529.3599999999999</v>
      </c>
      <c r="L44" s="43">
        <f t="shared" si="3"/>
        <v>13083.400000000001</v>
      </c>
      <c r="M44" s="10">
        <f t="shared" si="6"/>
        <v>31</v>
      </c>
      <c r="N44" s="35">
        <f t="shared" si="4"/>
        <v>422.04516129032265</v>
      </c>
    </row>
    <row r="45" spans="1:14" ht="15">
      <c r="A45" s="1">
        <v>40231</v>
      </c>
      <c r="B45" s="41">
        <v>15846.3</v>
      </c>
      <c r="C45" s="42">
        <v>15.06</v>
      </c>
      <c r="E45" s="17">
        <f t="shared" si="1"/>
        <v>647.77</v>
      </c>
      <c r="F45" s="30">
        <f t="shared" si="0"/>
        <v>4.087831228741094</v>
      </c>
      <c r="H45" s="13">
        <f t="shared" si="2"/>
        <v>4.048334324806661</v>
      </c>
      <c r="I45" s="11" t="s">
        <v>11</v>
      </c>
      <c r="K45" s="34">
        <f t="shared" si="5"/>
        <v>544.4199999999998</v>
      </c>
      <c r="L45" s="43">
        <f t="shared" si="3"/>
        <v>13448</v>
      </c>
      <c r="M45" s="10">
        <f t="shared" si="6"/>
        <v>32</v>
      </c>
      <c r="N45" s="35">
        <f t="shared" si="4"/>
        <v>420.25</v>
      </c>
    </row>
    <row r="46" spans="1:14" ht="15">
      <c r="A46" s="1">
        <v>40252</v>
      </c>
      <c r="B46" s="41">
        <v>16191.1</v>
      </c>
      <c r="C46" s="42">
        <v>14.67</v>
      </c>
      <c r="E46" s="17">
        <f t="shared" si="1"/>
        <v>662.4399999999999</v>
      </c>
      <c r="F46" s="30">
        <f t="shared" si="0"/>
        <v>4.09138353786957</v>
      </c>
      <c r="H46" s="13">
        <f t="shared" si="2"/>
        <v>4.053491676816889</v>
      </c>
      <c r="I46" s="11" t="s">
        <v>11</v>
      </c>
      <c r="K46" s="34">
        <f t="shared" si="5"/>
        <v>559.0899999999998</v>
      </c>
      <c r="L46" s="43">
        <f t="shared" si="3"/>
        <v>13792.8</v>
      </c>
      <c r="M46" s="10">
        <f t="shared" si="6"/>
        <v>33</v>
      </c>
      <c r="N46" s="35">
        <f t="shared" si="4"/>
        <v>417.96363636363634</v>
      </c>
    </row>
    <row r="47" spans="1:14" ht="15">
      <c r="A47" s="45">
        <v>40260</v>
      </c>
      <c r="B47" s="41">
        <v>16582.9</v>
      </c>
      <c r="C47" s="42">
        <v>16.82</v>
      </c>
      <c r="E47" s="17">
        <f t="shared" si="1"/>
        <v>679.26</v>
      </c>
      <c r="F47" s="30">
        <f t="shared" si="0"/>
        <v>4.096147236008177</v>
      </c>
      <c r="H47" s="48">
        <f t="shared" si="2"/>
        <v>4.0601074404636</v>
      </c>
      <c r="I47" s="11" t="s">
        <v>11</v>
      </c>
      <c r="K47" s="34">
        <f t="shared" si="5"/>
        <v>575.9099999999999</v>
      </c>
      <c r="L47" s="43">
        <f t="shared" si="3"/>
        <v>14184.600000000002</v>
      </c>
      <c r="M47" s="10">
        <f t="shared" si="6"/>
        <v>34</v>
      </c>
      <c r="N47" s="35">
        <f t="shared" si="4"/>
        <v>417.1941176470589</v>
      </c>
    </row>
    <row r="48" spans="5:6" ht="15">
      <c r="E48" s="17"/>
      <c r="F48" s="30"/>
    </row>
    <row r="49" spans="5:6" ht="15">
      <c r="E49" s="17"/>
      <c r="F49" s="30"/>
    </row>
    <row r="70" spans="9:11" ht="15">
      <c r="I70" s="5"/>
      <c r="K70" s="4"/>
    </row>
    <row r="71" spans="9:11" ht="15">
      <c r="I71" s="5"/>
      <c r="K71" s="4"/>
    </row>
    <row r="72" spans="9:11" ht="15">
      <c r="I72" s="5"/>
      <c r="K72" s="4"/>
    </row>
    <row r="73" spans="9:11" ht="15">
      <c r="I73" s="5"/>
      <c r="K73" s="4"/>
    </row>
    <row r="74" spans="9:11" ht="15">
      <c r="I74" s="5"/>
      <c r="K74" s="4"/>
    </row>
    <row r="75" spans="9:11" ht="15">
      <c r="I75" s="5"/>
      <c r="K75" s="4"/>
    </row>
    <row r="76" spans="9:11" ht="15">
      <c r="I76" s="5"/>
      <c r="K76" s="4"/>
    </row>
    <row r="77" spans="9:11" ht="15">
      <c r="I77" s="5"/>
      <c r="K77" s="4"/>
    </row>
    <row r="78" spans="9:11" ht="15">
      <c r="I78" s="5"/>
      <c r="K78" s="4"/>
    </row>
    <row r="79" spans="9:11" ht="15">
      <c r="I79" s="5"/>
      <c r="K79" s="4"/>
    </row>
    <row r="80" spans="9:11" ht="15">
      <c r="I80" s="5"/>
      <c r="K80" s="4"/>
    </row>
    <row r="81" spans="9:11" ht="15">
      <c r="I81" s="5"/>
      <c r="K81" s="4"/>
    </row>
    <row r="82" spans="9:11" ht="15">
      <c r="I82" s="5"/>
      <c r="K82" s="4"/>
    </row>
    <row r="83" spans="9:11" ht="15">
      <c r="I83" s="5"/>
      <c r="K83" s="4"/>
    </row>
    <row r="84" spans="9:11" ht="15">
      <c r="I84" s="5"/>
      <c r="K84" s="4"/>
    </row>
    <row r="85" spans="9:11" ht="15">
      <c r="I85" s="5"/>
      <c r="K85" s="4"/>
    </row>
    <row r="86" spans="9:11" ht="15">
      <c r="I86" s="5"/>
      <c r="K86" s="4"/>
    </row>
    <row r="87" spans="9:11" ht="15">
      <c r="I87" s="5"/>
      <c r="K87" s="4"/>
    </row>
    <row r="88" ht="15">
      <c r="K88" s="4"/>
    </row>
    <row r="89" ht="15">
      <c r="K89" s="4"/>
    </row>
    <row r="90" ht="15">
      <c r="K90" s="4"/>
    </row>
    <row r="91" ht="15">
      <c r="K91" s="4"/>
    </row>
    <row r="92" ht="15">
      <c r="K92" s="4"/>
    </row>
    <row r="93" ht="15">
      <c r="K93" s="4"/>
    </row>
    <row r="94" ht="15">
      <c r="K94" s="4"/>
    </row>
    <row r="95" ht="15">
      <c r="K95" s="4"/>
    </row>
    <row r="96" ht="15">
      <c r="K96" s="4"/>
    </row>
    <row r="97" ht="15">
      <c r="K97" s="4"/>
    </row>
    <row r="98" ht="15">
      <c r="K98" s="4"/>
    </row>
    <row r="99" ht="15">
      <c r="K99" s="4"/>
    </row>
    <row r="100" ht="15">
      <c r="K100" s="4"/>
    </row>
    <row r="101" ht="15">
      <c r="K101" s="4"/>
    </row>
    <row r="102" ht="15">
      <c r="K102" s="4"/>
    </row>
    <row r="103" ht="15">
      <c r="K103" s="4"/>
    </row>
    <row r="104" ht="15">
      <c r="K104" s="4"/>
    </row>
    <row r="105" ht="15">
      <c r="K105" s="4"/>
    </row>
    <row r="106" ht="15">
      <c r="K106" s="4"/>
    </row>
    <row r="107" ht="15">
      <c r="K107" s="4"/>
    </row>
    <row r="108" ht="15">
      <c r="K108" s="4"/>
    </row>
    <row r="109" ht="15">
      <c r="K109" s="4"/>
    </row>
    <row r="110" ht="15">
      <c r="K110" s="4"/>
    </row>
    <row r="111" ht="15">
      <c r="K111" s="4"/>
    </row>
    <row r="112" ht="15">
      <c r="K112" s="4"/>
    </row>
    <row r="113" ht="15">
      <c r="K113" s="4"/>
    </row>
    <row r="114" ht="15">
      <c r="K114" s="4"/>
    </row>
    <row r="115" ht="15">
      <c r="K115" s="4"/>
    </row>
    <row r="116" ht="15">
      <c r="K116" s="4"/>
    </row>
    <row r="117" ht="15">
      <c r="K117" s="4"/>
    </row>
    <row r="118" ht="15">
      <c r="K118" s="4"/>
    </row>
    <row r="119" ht="15">
      <c r="K119" s="4"/>
    </row>
    <row r="120" ht="15">
      <c r="K120" s="4"/>
    </row>
    <row r="121" ht="15">
      <c r="K121" s="4"/>
    </row>
    <row r="122" ht="15">
      <c r="K122" s="4"/>
    </row>
    <row r="123" ht="15">
      <c r="K123" s="4"/>
    </row>
    <row r="124" ht="15">
      <c r="K124" s="4"/>
    </row>
    <row r="125" ht="15">
      <c r="K125" s="4"/>
    </row>
    <row r="126" ht="15">
      <c r="K126" s="4"/>
    </row>
    <row r="127" ht="15">
      <c r="K127" s="4"/>
    </row>
    <row r="128" ht="15">
      <c r="K128" s="4"/>
    </row>
    <row r="129" ht="15">
      <c r="K129" s="4"/>
    </row>
    <row r="130" ht="15">
      <c r="K130" s="4"/>
    </row>
    <row r="131" ht="15">
      <c r="K131" s="4"/>
    </row>
    <row r="132" ht="15">
      <c r="K132" s="4"/>
    </row>
    <row r="133" ht="15">
      <c r="K133" s="4"/>
    </row>
    <row r="134" ht="15">
      <c r="K134" s="4"/>
    </row>
    <row r="135" ht="15">
      <c r="K135" s="4"/>
    </row>
    <row r="136" ht="15">
      <c r="K136" s="4"/>
    </row>
    <row r="137" ht="15">
      <c r="K137" s="4"/>
    </row>
    <row r="138" ht="15">
      <c r="K138" s="4"/>
    </row>
    <row r="139" ht="15">
      <c r="K139" s="4"/>
    </row>
    <row r="140" ht="15">
      <c r="K140" s="4"/>
    </row>
    <row r="141" ht="15">
      <c r="K141" s="4"/>
    </row>
    <row r="142" ht="15">
      <c r="K142" s="4"/>
    </row>
    <row r="143" ht="15">
      <c r="K143" s="4"/>
    </row>
    <row r="144" ht="15">
      <c r="K144" s="4"/>
    </row>
    <row r="145" ht="15">
      <c r="K145" s="4"/>
    </row>
    <row r="146" ht="15">
      <c r="K146" s="4"/>
    </row>
    <row r="147" ht="15">
      <c r="K147" s="4"/>
    </row>
    <row r="148" ht="15">
      <c r="K148" s="4"/>
    </row>
    <row r="149" ht="15">
      <c r="K149" s="4"/>
    </row>
    <row r="150" ht="15">
      <c r="K150" s="4"/>
    </row>
    <row r="151" ht="15">
      <c r="K151" s="4"/>
    </row>
    <row r="152" ht="15">
      <c r="K152" s="4"/>
    </row>
    <row r="153" ht="15">
      <c r="K153" s="4"/>
    </row>
    <row r="154" ht="15">
      <c r="K154" s="4"/>
    </row>
    <row r="155" ht="15">
      <c r="K155" s="4"/>
    </row>
    <row r="156" ht="15">
      <c r="K156" s="4"/>
    </row>
    <row r="157" ht="15">
      <c r="K157" s="4"/>
    </row>
    <row r="158" ht="15">
      <c r="K158" s="4"/>
    </row>
    <row r="159" ht="15">
      <c r="K159" s="4"/>
    </row>
    <row r="160" ht="15">
      <c r="K160" s="4"/>
    </row>
    <row r="161" ht="15">
      <c r="K161" s="4"/>
    </row>
    <row r="162" ht="15">
      <c r="K162" s="4"/>
    </row>
    <row r="163" ht="15">
      <c r="K163" s="4"/>
    </row>
    <row r="164" ht="15">
      <c r="K164" s="4"/>
    </row>
    <row r="165" ht="15">
      <c r="K165" s="4"/>
    </row>
    <row r="166" ht="15">
      <c r="K166" s="4"/>
    </row>
    <row r="167" ht="15">
      <c r="K167" s="4"/>
    </row>
    <row r="168" ht="15">
      <c r="K168" s="4"/>
    </row>
    <row r="169" ht="15">
      <c r="K169" s="4"/>
    </row>
    <row r="170" ht="15">
      <c r="K170" s="4"/>
    </row>
    <row r="171" ht="15">
      <c r="K171" s="4"/>
    </row>
    <row r="172" ht="15">
      <c r="K172" s="4"/>
    </row>
    <row r="173" ht="15">
      <c r="K173" s="4"/>
    </row>
    <row r="174" ht="15">
      <c r="K174" s="4"/>
    </row>
    <row r="175" ht="15">
      <c r="K175" s="4"/>
    </row>
    <row r="176" ht="15">
      <c r="K176" s="4"/>
    </row>
    <row r="177" ht="15">
      <c r="K177" s="4"/>
    </row>
  </sheetData>
  <sheetProtection/>
  <printOptions/>
  <pageMargins left="0.11811023622047245" right="0.11811023622047245" top="0.26" bottom="0" header="0.13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3"/>
  <sheetViews>
    <sheetView zoomScale="110" zoomScaleNormal="110" zoomScalePageLayoutView="0" workbookViewId="0" topLeftCell="A1">
      <selection activeCell="B30" sqref="B30"/>
    </sheetView>
  </sheetViews>
  <sheetFormatPr defaultColWidth="11.421875" defaultRowHeight="15"/>
  <cols>
    <col min="1" max="1" width="7.8515625" style="0" customWidth="1"/>
    <col min="10" max="10" width="16.28125" style="0" customWidth="1"/>
  </cols>
  <sheetData>
    <row r="2" spans="2:11" ht="15">
      <c r="B2" s="40" t="s">
        <v>22</v>
      </c>
      <c r="C2" s="4"/>
      <c r="E2" s="4"/>
      <c r="H2" s="2"/>
      <c r="I2" s="5"/>
      <c r="K2" s="4"/>
    </row>
    <row r="3" spans="2:11" ht="15">
      <c r="B3" s="19"/>
      <c r="C3" s="4"/>
      <c r="E3" s="4"/>
      <c r="H3" s="2"/>
      <c r="I3" s="5"/>
      <c r="K3" s="4"/>
    </row>
    <row r="4" spans="2:11" ht="15">
      <c r="B4" s="19" t="s">
        <v>18</v>
      </c>
      <c r="C4" s="4"/>
      <c r="E4" s="4"/>
      <c r="H4" s="2"/>
      <c r="I4" s="5"/>
      <c r="K4" s="4"/>
    </row>
    <row r="5" spans="2:11" ht="15">
      <c r="B5" s="19" t="s">
        <v>27</v>
      </c>
      <c r="C5" s="4"/>
      <c r="E5" s="4"/>
      <c r="H5" s="2"/>
      <c r="I5" s="5"/>
      <c r="K5" s="4"/>
    </row>
    <row r="6" spans="2:11" ht="15">
      <c r="B6" s="19"/>
      <c r="C6" s="4"/>
      <c r="E6" s="4"/>
      <c r="H6" s="2"/>
      <c r="I6" s="5"/>
      <c r="K6" s="4"/>
    </row>
    <row r="7" spans="2:11" ht="15">
      <c r="B7" s="19" t="s">
        <v>28</v>
      </c>
      <c r="C7" s="4"/>
      <c r="E7" s="4"/>
      <c r="H7" s="2"/>
      <c r="I7" s="5"/>
      <c r="K7" s="4"/>
    </row>
    <row r="8" spans="2:11" ht="15">
      <c r="B8" s="19" t="s">
        <v>29</v>
      </c>
      <c r="C8" s="39"/>
      <c r="E8" s="4"/>
      <c r="H8" s="2"/>
      <c r="I8" s="5"/>
      <c r="K8" s="4"/>
    </row>
    <row r="9" spans="2:11" ht="15">
      <c r="B9" s="19"/>
      <c r="C9" s="39"/>
      <c r="E9" s="4"/>
      <c r="H9" s="2"/>
      <c r="I9" s="5"/>
      <c r="K9" s="4"/>
    </row>
    <row r="10" spans="2:11" ht="15">
      <c r="B10" s="19"/>
      <c r="C10" s="4"/>
      <c r="E10" s="4"/>
      <c r="H10" s="2"/>
      <c r="I10" s="5"/>
      <c r="K10" s="4"/>
    </row>
    <row r="11" spans="2:11" ht="15">
      <c r="B11" t="s">
        <v>23</v>
      </c>
      <c r="C11" s="4"/>
      <c r="E11" s="4"/>
      <c r="H11" s="2"/>
      <c r="I11" s="5"/>
      <c r="K11" s="4"/>
    </row>
    <row r="12" spans="2:11" ht="15">
      <c r="B12" t="s">
        <v>24</v>
      </c>
      <c r="C12" s="4"/>
      <c r="E12" s="4"/>
      <c r="H12" s="2"/>
      <c r="I12" s="5"/>
      <c r="K12" s="4"/>
    </row>
    <row r="13" spans="2:11" ht="15">
      <c r="B13" t="s">
        <v>26</v>
      </c>
      <c r="C13" s="4"/>
      <c r="E13" s="4"/>
      <c r="H13" s="2"/>
      <c r="I13" s="5"/>
      <c r="K13" s="4"/>
    </row>
    <row r="14" spans="2:11" ht="15">
      <c r="B14" t="s">
        <v>30</v>
      </c>
      <c r="C14" s="39"/>
      <c r="E14" s="4"/>
      <c r="H14" s="2"/>
      <c r="I14" s="5"/>
      <c r="K14" s="4"/>
    </row>
    <row r="15" spans="5:11" ht="15">
      <c r="E15" s="4"/>
      <c r="H15" s="2"/>
      <c r="I15" s="5"/>
      <c r="K15" s="4"/>
    </row>
    <row r="16" spans="2:11" ht="15">
      <c r="B16" t="s">
        <v>19</v>
      </c>
      <c r="E16" s="4"/>
      <c r="H16" s="2"/>
      <c r="I16" s="5"/>
      <c r="K16" s="4"/>
    </row>
    <row r="17" spans="2:11" ht="15">
      <c r="B17" t="s">
        <v>20</v>
      </c>
      <c r="E17" s="4"/>
      <c r="H17" s="2"/>
      <c r="I17" s="5"/>
      <c r="K17" s="4"/>
    </row>
    <row r="18" spans="2:11" ht="15">
      <c r="B18" t="s">
        <v>31</v>
      </c>
      <c r="E18" s="4"/>
      <c r="I18" s="5"/>
      <c r="K18" s="4"/>
    </row>
    <row r="19" spans="5:11" ht="15">
      <c r="E19" s="4"/>
      <c r="I19" s="5"/>
      <c r="K19" s="4"/>
    </row>
    <row r="20" spans="2:11" ht="15">
      <c r="B20" t="s">
        <v>14</v>
      </c>
      <c r="E20" s="4"/>
      <c r="I20" s="5"/>
      <c r="K20" s="4"/>
    </row>
    <row r="21" spans="5:11" ht="15">
      <c r="E21" s="4"/>
      <c r="I21" s="5"/>
      <c r="K21" s="4"/>
    </row>
    <row r="22" spans="5:11" ht="15">
      <c r="E22" s="4"/>
      <c r="I22" s="5"/>
      <c r="K22" s="4"/>
    </row>
    <row r="23" spans="2:11" ht="15">
      <c r="B23" t="s">
        <v>21</v>
      </c>
      <c r="E23" s="4"/>
      <c r="I23" s="5"/>
      <c r="K23" s="4"/>
    </row>
    <row r="24" spans="2:11" ht="15">
      <c r="B24" t="s">
        <v>25</v>
      </c>
      <c r="E24" s="4"/>
      <c r="I24" s="5"/>
      <c r="K24" s="4"/>
    </row>
    <row r="25" spans="2:11" ht="15">
      <c r="B25" t="s">
        <v>15</v>
      </c>
      <c r="E25" s="4"/>
      <c r="I25" s="5"/>
      <c r="K25" s="4"/>
    </row>
    <row r="26" spans="9:11" ht="15">
      <c r="I26" s="5"/>
      <c r="K26" s="4"/>
    </row>
    <row r="27" spans="2:11" ht="15">
      <c r="B27" t="s">
        <v>16</v>
      </c>
      <c r="I27" s="5"/>
      <c r="K27" s="4"/>
    </row>
    <row r="28" spans="2:11" ht="15">
      <c r="B28" t="s">
        <v>17</v>
      </c>
      <c r="I28" s="5"/>
      <c r="K28" s="4"/>
    </row>
    <row r="29" spans="9:11" ht="15">
      <c r="I29" s="5"/>
      <c r="K29" s="4"/>
    </row>
    <row r="30" spans="9:11" ht="15">
      <c r="I30" s="5"/>
      <c r="K30" s="4"/>
    </row>
    <row r="31" spans="9:11" ht="15">
      <c r="I31" s="5"/>
      <c r="K31" s="4"/>
    </row>
    <row r="32" spans="9:11" ht="15">
      <c r="I32" s="5"/>
      <c r="K32" s="4"/>
    </row>
    <row r="33" spans="9:11" ht="15">
      <c r="I33" s="5"/>
      <c r="K33" s="4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8"/>
  <sheetViews>
    <sheetView zoomScalePageLayoutView="0" workbookViewId="0" topLeftCell="A13">
      <selection activeCell="H50" sqref="H50"/>
    </sheetView>
  </sheetViews>
  <sheetFormatPr defaultColWidth="11.421875" defaultRowHeight="15"/>
  <cols>
    <col min="3" max="4" width="0" style="0" hidden="1" customWidth="1"/>
    <col min="7" max="7" width="3.7109375" style="0" customWidth="1"/>
  </cols>
  <sheetData>
    <row r="2" spans="1:6" ht="15.75">
      <c r="A2" s="84" t="s">
        <v>34</v>
      </c>
      <c r="B2" s="85" t="s">
        <v>35</v>
      </c>
      <c r="C2" s="84" t="s">
        <v>36</v>
      </c>
      <c r="D2" s="84" t="s">
        <v>37</v>
      </c>
      <c r="E2" s="84" t="s">
        <v>38</v>
      </c>
      <c r="F2" s="89" t="s">
        <v>37</v>
      </c>
    </row>
    <row r="3" spans="1:6" ht="15.75">
      <c r="A3" s="86"/>
      <c r="B3" s="87"/>
      <c r="C3" s="88" t="s">
        <v>39</v>
      </c>
      <c r="D3" s="88" t="s">
        <v>40</v>
      </c>
      <c r="E3" s="88" t="s">
        <v>41</v>
      </c>
      <c r="F3" s="90" t="s">
        <v>42</v>
      </c>
    </row>
    <row r="4" spans="1:6" ht="15">
      <c r="A4" s="50">
        <v>2</v>
      </c>
      <c r="B4" s="51"/>
      <c r="C4" s="52"/>
      <c r="D4" s="53"/>
      <c r="E4" s="54"/>
      <c r="F4" s="55"/>
    </row>
    <row r="5" spans="1:6" ht="15">
      <c r="A5" s="50">
        <v>81</v>
      </c>
      <c r="B5" s="56">
        <v>17</v>
      </c>
      <c r="C5" s="50">
        <f>IF(A5&lt;&gt;0,+A5-A4,"")</f>
        <v>79</v>
      </c>
      <c r="D5" s="57"/>
      <c r="E5" s="54"/>
      <c r="F5" s="55">
        <f>D5</f>
        <v>0</v>
      </c>
    </row>
    <row r="6" spans="1:6" ht="15">
      <c r="A6" s="50">
        <v>408</v>
      </c>
      <c r="B6" s="56">
        <v>17</v>
      </c>
      <c r="C6" s="50">
        <f aca="true" t="shared" si="0" ref="C6:C42">IF(A6&lt;&gt;0,+A6-A5,"")</f>
        <v>327</v>
      </c>
      <c r="D6" s="58">
        <f>IF(C6&lt;&gt;0,ROUND(+B6/C6*100,3)," ")</f>
        <v>5.199</v>
      </c>
      <c r="E6" s="59">
        <f aca="true" t="shared" si="1" ref="E6:E42">IF(A6&lt;&gt;0,+B6+E5," ")</f>
        <v>17</v>
      </c>
      <c r="F6" s="55">
        <f>IF(A6&lt;&gt;0,ROUND(+E6/A6*100,4),"")</f>
        <v>4.1667</v>
      </c>
    </row>
    <row r="7" spans="1:6" ht="15">
      <c r="A7" s="50">
        <v>761</v>
      </c>
      <c r="B7" s="56">
        <v>18</v>
      </c>
      <c r="C7" s="50">
        <f t="shared" si="0"/>
        <v>353</v>
      </c>
      <c r="D7" s="58">
        <f>IF(C7&lt;&gt;" ",ROUND(+B7/C7*100,3),"  ")</f>
        <v>5.099</v>
      </c>
      <c r="E7" s="59">
        <f t="shared" si="1"/>
        <v>35</v>
      </c>
      <c r="F7" s="55">
        <f aca="true" t="shared" si="2" ref="F7:F42">IF(A7&lt;&gt;0,ROUND(+E7/A7*100,4),"")</f>
        <v>4.5992</v>
      </c>
    </row>
    <row r="8" spans="1:6" ht="15">
      <c r="A8" s="50">
        <v>1130</v>
      </c>
      <c r="B8" s="56">
        <v>18</v>
      </c>
      <c r="C8" s="50">
        <f t="shared" si="0"/>
        <v>369</v>
      </c>
      <c r="D8" s="60">
        <f>IF(C8&lt;&gt;0,ROUND(+B8/C8*100,3),"")</f>
        <v>4.878</v>
      </c>
      <c r="E8" s="59">
        <f t="shared" si="1"/>
        <v>53</v>
      </c>
      <c r="F8" s="55">
        <f t="shared" si="2"/>
        <v>4.6903</v>
      </c>
    </row>
    <row r="9" spans="1:6" ht="15">
      <c r="A9" s="50">
        <v>1471</v>
      </c>
      <c r="B9" s="56">
        <v>16</v>
      </c>
      <c r="C9" s="50">
        <f t="shared" si="0"/>
        <v>341</v>
      </c>
      <c r="D9" s="60">
        <f>IF(B9&lt;&gt;0,ROUND(+B9/C9*100,3),"")</f>
        <v>4.692</v>
      </c>
      <c r="E9" s="59">
        <f t="shared" si="1"/>
        <v>69</v>
      </c>
      <c r="F9" s="61">
        <f t="shared" si="2"/>
        <v>4.6907</v>
      </c>
    </row>
    <row r="10" spans="1:6" ht="15">
      <c r="A10" s="50">
        <v>1666</v>
      </c>
      <c r="B10" s="56">
        <v>9</v>
      </c>
      <c r="C10" s="50">
        <f t="shared" si="0"/>
        <v>195</v>
      </c>
      <c r="D10" s="62">
        <f>IF(B10&lt;&gt;0,ROUND(+B10/C10*100,3),"")</f>
        <v>4.615</v>
      </c>
      <c r="E10" s="59">
        <f t="shared" si="1"/>
        <v>78</v>
      </c>
      <c r="F10" s="61">
        <f t="shared" si="2"/>
        <v>4.6819</v>
      </c>
    </row>
    <row r="11" spans="1:6" ht="15">
      <c r="A11" s="50">
        <v>2028</v>
      </c>
      <c r="B11" s="56">
        <v>20</v>
      </c>
      <c r="C11" s="50">
        <f t="shared" si="0"/>
        <v>362</v>
      </c>
      <c r="D11" s="63">
        <f aca="true" t="shared" si="3" ref="D11:D42">IF(B11&lt;&gt;0,ROUND(+B11/C11*100,3),"")</f>
        <v>5.525</v>
      </c>
      <c r="E11" s="59">
        <f t="shared" si="1"/>
        <v>98</v>
      </c>
      <c r="F11" s="61">
        <f t="shared" si="2"/>
        <v>4.8323</v>
      </c>
    </row>
    <row r="12" spans="1:6" ht="15">
      <c r="A12" s="50">
        <v>2411</v>
      </c>
      <c r="B12" s="56">
        <v>19</v>
      </c>
      <c r="C12" s="50">
        <f t="shared" si="0"/>
        <v>383</v>
      </c>
      <c r="D12" s="62">
        <f t="shared" si="3"/>
        <v>4.961</v>
      </c>
      <c r="E12" s="59">
        <f t="shared" si="1"/>
        <v>117</v>
      </c>
      <c r="F12" s="61">
        <f t="shared" si="2"/>
        <v>4.8528</v>
      </c>
    </row>
    <row r="13" spans="1:6" ht="15">
      <c r="A13" s="50">
        <v>2759</v>
      </c>
      <c r="B13" s="56">
        <v>19</v>
      </c>
      <c r="C13" s="50">
        <f t="shared" si="0"/>
        <v>348</v>
      </c>
      <c r="D13" s="64">
        <f t="shared" si="3"/>
        <v>5.46</v>
      </c>
      <c r="E13" s="59">
        <f t="shared" si="1"/>
        <v>136</v>
      </c>
      <c r="F13" s="61">
        <f t="shared" si="2"/>
        <v>4.9293</v>
      </c>
    </row>
    <row r="14" spans="1:6" ht="15">
      <c r="A14" s="50">
        <v>3151</v>
      </c>
      <c r="B14" s="56">
        <f>17+5</f>
        <v>22</v>
      </c>
      <c r="C14" s="50">
        <f t="shared" si="0"/>
        <v>392</v>
      </c>
      <c r="D14" s="63">
        <f t="shared" si="3"/>
        <v>5.612</v>
      </c>
      <c r="E14" s="59">
        <f t="shared" si="1"/>
        <v>158</v>
      </c>
      <c r="F14" s="61">
        <f t="shared" si="2"/>
        <v>5.0143</v>
      </c>
    </row>
    <row r="15" spans="1:6" ht="15">
      <c r="A15" s="50">
        <v>3563</v>
      </c>
      <c r="B15" s="56">
        <v>21</v>
      </c>
      <c r="C15" s="50">
        <f t="shared" si="0"/>
        <v>412</v>
      </c>
      <c r="D15" s="64">
        <f t="shared" si="3"/>
        <v>5.097</v>
      </c>
      <c r="E15" s="59">
        <f t="shared" si="1"/>
        <v>179</v>
      </c>
      <c r="F15" s="61">
        <f t="shared" si="2"/>
        <v>5.0239</v>
      </c>
    </row>
    <row r="16" spans="1:6" ht="15.75">
      <c r="A16" s="50">
        <v>3802</v>
      </c>
      <c r="B16" s="56">
        <v>16</v>
      </c>
      <c r="C16" s="65">
        <f t="shared" si="0"/>
        <v>239</v>
      </c>
      <c r="D16" s="66">
        <f t="shared" si="3"/>
        <v>6.695</v>
      </c>
      <c r="E16" s="59">
        <f t="shared" si="1"/>
        <v>195</v>
      </c>
      <c r="F16" s="61">
        <f t="shared" si="2"/>
        <v>5.1289</v>
      </c>
    </row>
    <row r="17" spans="1:6" ht="15">
      <c r="A17" s="50">
        <v>4037</v>
      </c>
      <c r="B17" s="56">
        <v>10</v>
      </c>
      <c r="C17" s="50">
        <f t="shared" si="0"/>
        <v>235</v>
      </c>
      <c r="D17" s="67">
        <f t="shared" si="3"/>
        <v>4.255</v>
      </c>
      <c r="E17" s="59">
        <f t="shared" si="1"/>
        <v>205</v>
      </c>
      <c r="F17" s="61">
        <f t="shared" si="2"/>
        <v>5.078</v>
      </c>
    </row>
    <row r="18" spans="1:6" ht="15">
      <c r="A18" s="50">
        <v>4309</v>
      </c>
      <c r="B18" s="56">
        <v>16</v>
      </c>
      <c r="C18" s="50">
        <f t="shared" si="0"/>
        <v>272</v>
      </c>
      <c r="D18" s="63">
        <f t="shared" si="3"/>
        <v>5.882</v>
      </c>
      <c r="E18" s="59">
        <f t="shared" si="1"/>
        <v>221</v>
      </c>
      <c r="F18" s="61">
        <f t="shared" si="2"/>
        <v>5.1288</v>
      </c>
    </row>
    <row r="19" spans="1:6" ht="15">
      <c r="A19" s="68">
        <v>4717</v>
      </c>
      <c r="B19" s="69">
        <v>20</v>
      </c>
      <c r="C19" s="68">
        <f t="shared" si="0"/>
        <v>408</v>
      </c>
      <c r="D19" s="70">
        <f t="shared" si="3"/>
        <v>4.902</v>
      </c>
      <c r="E19" s="71">
        <f t="shared" si="1"/>
        <v>241</v>
      </c>
      <c r="F19" s="72">
        <f t="shared" si="2"/>
        <v>5.1092</v>
      </c>
    </row>
    <row r="20" spans="1:6" ht="15">
      <c r="A20" s="50">
        <v>5033</v>
      </c>
      <c r="B20" s="56">
        <v>15</v>
      </c>
      <c r="C20" s="50">
        <f t="shared" si="0"/>
        <v>316</v>
      </c>
      <c r="D20" s="62">
        <f t="shared" si="3"/>
        <v>4.747</v>
      </c>
      <c r="E20" s="59">
        <f t="shared" si="1"/>
        <v>256</v>
      </c>
      <c r="F20" s="61">
        <f t="shared" si="2"/>
        <v>5.0864</v>
      </c>
    </row>
    <row r="21" spans="1:6" ht="15">
      <c r="A21" s="50">
        <v>5420</v>
      </c>
      <c r="B21" s="56">
        <v>18</v>
      </c>
      <c r="C21" s="50">
        <f t="shared" si="0"/>
        <v>387</v>
      </c>
      <c r="D21" s="62">
        <f t="shared" si="3"/>
        <v>4.651</v>
      </c>
      <c r="E21" s="59">
        <f t="shared" si="1"/>
        <v>274</v>
      </c>
      <c r="F21" s="61">
        <f t="shared" si="2"/>
        <v>5.0554</v>
      </c>
    </row>
    <row r="22" spans="1:6" ht="15">
      <c r="A22" s="50">
        <v>5825</v>
      </c>
      <c r="B22" s="56">
        <v>20</v>
      </c>
      <c r="C22" s="50">
        <f t="shared" si="0"/>
        <v>405</v>
      </c>
      <c r="D22" s="62">
        <f t="shared" si="3"/>
        <v>4.938</v>
      </c>
      <c r="E22" s="59">
        <f t="shared" si="1"/>
        <v>294</v>
      </c>
      <c r="F22" s="61">
        <f t="shared" si="2"/>
        <v>5.0472</v>
      </c>
    </row>
    <row r="23" spans="1:6" ht="15">
      <c r="A23" s="50">
        <v>6229</v>
      </c>
      <c r="B23" s="56">
        <v>19</v>
      </c>
      <c r="C23" s="50">
        <f t="shared" si="0"/>
        <v>404</v>
      </c>
      <c r="D23" s="62">
        <f t="shared" si="3"/>
        <v>4.703</v>
      </c>
      <c r="E23" s="59">
        <f t="shared" si="1"/>
        <v>313</v>
      </c>
      <c r="F23" s="61">
        <f t="shared" si="2"/>
        <v>5.0249</v>
      </c>
    </row>
    <row r="24" spans="1:6" ht="15">
      <c r="A24" s="50">
        <v>6604</v>
      </c>
      <c r="B24" s="56">
        <f>5+18</f>
        <v>23</v>
      </c>
      <c r="C24" s="50">
        <f t="shared" si="0"/>
        <v>375</v>
      </c>
      <c r="D24" s="73">
        <f t="shared" si="3"/>
        <v>6.133</v>
      </c>
      <c r="E24" s="59">
        <f t="shared" si="1"/>
        <v>336</v>
      </c>
      <c r="F24" s="61">
        <f t="shared" si="2"/>
        <v>5.0878</v>
      </c>
    </row>
    <row r="25" spans="1:6" ht="15">
      <c r="A25" s="50">
        <v>6910</v>
      </c>
      <c r="B25" s="56">
        <v>14</v>
      </c>
      <c r="C25" s="50">
        <f t="shared" si="0"/>
        <v>306</v>
      </c>
      <c r="D25" s="62">
        <f t="shared" si="3"/>
        <v>4.575</v>
      </c>
      <c r="E25" s="59">
        <f t="shared" si="1"/>
        <v>350</v>
      </c>
      <c r="F25" s="61">
        <f t="shared" si="2"/>
        <v>5.0651</v>
      </c>
    </row>
    <row r="26" spans="1:6" ht="15">
      <c r="A26" s="50">
        <v>7095</v>
      </c>
      <c r="B26" s="56">
        <v>8</v>
      </c>
      <c r="C26" s="50">
        <f t="shared" si="0"/>
        <v>185</v>
      </c>
      <c r="D26" s="67">
        <f t="shared" si="3"/>
        <v>4.324</v>
      </c>
      <c r="E26" s="59">
        <f t="shared" si="1"/>
        <v>358</v>
      </c>
      <c r="F26" s="61">
        <f t="shared" si="2"/>
        <v>5.0458</v>
      </c>
    </row>
    <row r="27" spans="1:6" ht="15">
      <c r="A27" s="50">
        <v>7486</v>
      </c>
      <c r="B27" s="56">
        <v>18</v>
      </c>
      <c r="C27" s="50">
        <f t="shared" si="0"/>
        <v>391</v>
      </c>
      <c r="D27" s="62">
        <f t="shared" si="3"/>
        <v>4.604</v>
      </c>
      <c r="E27" s="59">
        <f t="shared" si="1"/>
        <v>376</v>
      </c>
      <c r="F27" s="61">
        <f t="shared" si="2"/>
        <v>5.0227</v>
      </c>
    </row>
    <row r="28" spans="1:6" ht="15">
      <c r="A28" s="50">
        <v>7852</v>
      </c>
      <c r="B28" s="56">
        <v>17</v>
      </c>
      <c r="C28" s="50">
        <f t="shared" si="0"/>
        <v>366</v>
      </c>
      <c r="D28" s="62">
        <f t="shared" si="3"/>
        <v>4.645</v>
      </c>
      <c r="E28" s="59">
        <f t="shared" si="1"/>
        <v>393</v>
      </c>
      <c r="F28" s="61">
        <f t="shared" si="2"/>
        <v>5.0051</v>
      </c>
    </row>
    <row r="29" spans="1:6" ht="15">
      <c r="A29" s="50">
        <v>8269</v>
      </c>
      <c r="B29" s="56">
        <v>18</v>
      </c>
      <c r="C29" s="50">
        <f t="shared" si="0"/>
        <v>417</v>
      </c>
      <c r="D29" s="67">
        <f t="shared" si="3"/>
        <v>4.317</v>
      </c>
      <c r="E29" s="59">
        <f t="shared" si="1"/>
        <v>411</v>
      </c>
      <c r="F29" s="61">
        <f t="shared" si="2"/>
        <v>4.9704</v>
      </c>
    </row>
    <row r="30" spans="1:6" ht="15">
      <c r="A30" s="50">
        <v>8688</v>
      </c>
      <c r="B30" s="56">
        <v>18</v>
      </c>
      <c r="C30" s="50">
        <f t="shared" si="0"/>
        <v>419</v>
      </c>
      <c r="D30" s="67">
        <f t="shared" si="3"/>
        <v>4.296</v>
      </c>
      <c r="E30" s="59">
        <f t="shared" si="1"/>
        <v>429</v>
      </c>
      <c r="F30" s="61">
        <f t="shared" si="2"/>
        <v>4.9378</v>
      </c>
    </row>
    <row r="31" spans="1:6" ht="15">
      <c r="A31" s="50">
        <v>9040</v>
      </c>
      <c r="B31" s="56">
        <v>16</v>
      </c>
      <c r="C31" s="50">
        <f t="shared" si="0"/>
        <v>352</v>
      </c>
      <c r="D31" s="62">
        <f t="shared" si="3"/>
        <v>4.545</v>
      </c>
      <c r="E31" s="59">
        <f t="shared" si="1"/>
        <v>445</v>
      </c>
      <c r="F31" s="61">
        <f t="shared" si="2"/>
        <v>4.9226</v>
      </c>
    </row>
    <row r="32" spans="1:6" ht="15">
      <c r="A32" s="50">
        <v>9419</v>
      </c>
      <c r="B32" s="56">
        <v>18</v>
      </c>
      <c r="C32" s="50">
        <f t="shared" si="0"/>
        <v>379</v>
      </c>
      <c r="D32" s="62">
        <f t="shared" si="3"/>
        <v>4.749</v>
      </c>
      <c r="E32" s="59">
        <f t="shared" si="1"/>
        <v>463</v>
      </c>
      <c r="F32" s="61">
        <f t="shared" si="2"/>
        <v>4.9156</v>
      </c>
    </row>
    <row r="33" spans="1:6" ht="15">
      <c r="A33" s="50">
        <v>9793</v>
      </c>
      <c r="B33" s="56">
        <v>17</v>
      </c>
      <c r="C33" s="50">
        <f t="shared" si="0"/>
        <v>374</v>
      </c>
      <c r="D33" s="62">
        <f t="shared" si="3"/>
        <v>4.545</v>
      </c>
      <c r="E33" s="59">
        <f t="shared" si="1"/>
        <v>480</v>
      </c>
      <c r="F33" s="61">
        <f t="shared" si="2"/>
        <v>4.9015</v>
      </c>
    </row>
    <row r="34" spans="1:6" ht="15">
      <c r="A34" s="50">
        <v>10189</v>
      </c>
      <c r="B34" s="56">
        <v>19</v>
      </c>
      <c r="C34" s="50">
        <f t="shared" si="0"/>
        <v>396</v>
      </c>
      <c r="D34" s="62">
        <f t="shared" si="3"/>
        <v>4.798</v>
      </c>
      <c r="E34" s="59">
        <f t="shared" si="1"/>
        <v>499</v>
      </c>
      <c r="F34" s="61">
        <f t="shared" si="2"/>
        <v>4.8974</v>
      </c>
    </row>
    <row r="35" spans="1:6" ht="15">
      <c r="A35" s="50">
        <v>10576</v>
      </c>
      <c r="B35" s="56">
        <v>19</v>
      </c>
      <c r="C35" s="50">
        <f t="shared" si="0"/>
        <v>387</v>
      </c>
      <c r="D35" s="62">
        <f t="shared" si="3"/>
        <v>4.91</v>
      </c>
      <c r="E35" s="59">
        <f t="shared" si="1"/>
        <v>518</v>
      </c>
      <c r="F35" s="61">
        <f t="shared" si="2"/>
        <v>4.8979</v>
      </c>
    </row>
    <row r="36" spans="1:6" ht="15">
      <c r="A36" s="50">
        <v>10968</v>
      </c>
      <c r="B36" s="56">
        <v>19</v>
      </c>
      <c r="C36" s="50">
        <f t="shared" si="0"/>
        <v>392</v>
      </c>
      <c r="D36" s="62">
        <f t="shared" si="3"/>
        <v>4.847</v>
      </c>
      <c r="E36" s="59">
        <f t="shared" si="1"/>
        <v>537</v>
      </c>
      <c r="F36" s="61">
        <f t="shared" si="2"/>
        <v>4.8961</v>
      </c>
    </row>
    <row r="37" spans="1:6" ht="15">
      <c r="A37" s="50">
        <v>11425</v>
      </c>
      <c r="B37" s="56">
        <v>19.7</v>
      </c>
      <c r="C37" s="74">
        <f t="shared" si="0"/>
        <v>457</v>
      </c>
      <c r="D37" s="67">
        <f t="shared" si="3"/>
        <v>4.311</v>
      </c>
      <c r="E37" s="59">
        <f t="shared" si="1"/>
        <v>556.7</v>
      </c>
      <c r="F37" s="61">
        <f t="shared" si="2"/>
        <v>4.8726</v>
      </c>
    </row>
    <row r="38" spans="1:6" ht="15">
      <c r="A38" s="50">
        <v>11846</v>
      </c>
      <c r="B38" s="56">
        <v>18.56</v>
      </c>
      <c r="C38" s="50">
        <f t="shared" si="0"/>
        <v>421</v>
      </c>
      <c r="D38" s="67">
        <f t="shared" si="3"/>
        <v>4.409</v>
      </c>
      <c r="E38" s="59">
        <f t="shared" si="1"/>
        <v>575.26</v>
      </c>
      <c r="F38" s="61">
        <f t="shared" si="2"/>
        <v>4.8562</v>
      </c>
    </row>
    <row r="39" spans="1:6" ht="15">
      <c r="A39" s="50">
        <v>12193</v>
      </c>
      <c r="B39" s="56">
        <v>16</v>
      </c>
      <c r="C39" s="50">
        <f t="shared" si="0"/>
        <v>347</v>
      </c>
      <c r="D39" s="62">
        <f t="shared" si="3"/>
        <v>4.611</v>
      </c>
      <c r="E39" s="59">
        <f t="shared" si="1"/>
        <v>591.26</v>
      </c>
      <c r="F39" s="61">
        <f t="shared" si="2"/>
        <v>4.8492</v>
      </c>
    </row>
    <row r="40" spans="1:6" ht="15">
      <c r="A40" s="50">
        <v>12557</v>
      </c>
      <c r="B40" s="56">
        <v>18</v>
      </c>
      <c r="C40" s="50">
        <f t="shared" si="0"/>
        <v>364</v>
      </c>
      <c r="D40" s="62">
        <f t="shared" si="3"/>
        <v>4.945</v>
      </c>
      <c r="E40" s="59">
        <f t="shared" si="1"/>
        <v>609.26</v>
      </c>
      <c r="F40" s="61">
        <f t="shared" si="2"/>
        <v>4.852</v>
      </c>
    </row>
    <row r="41" spans="1:6" ht="15">
      <c r="A41" s="50">
        <v>12952</v>
      </c>
      <c r="B41" s="56">
        <v>17</v>
      </c>
      <c r="C41" s="50">
        <f t="shared" si="0"/>
        <v>395</v>
      </c>
      <c r="D41" s="67">
        <f t="shared" si="3"/>
        <v>4.304</v>
      </c>
      <c r="E41" s="59">
        <f t="shared" si="1"/>
        <v>626.26</v>
      </c>
      <c r="F41" s="61">
        <f t="shared" si="2"/>
        <v>4.8352</v>
      </c>
    </row>
    <row r="42" spans="1:6" ht="15">
      <c r="A42" s="50">
        <v>13377</v>
      </c>
      <c r="B42" s="56">
        <v>21</v>
      </c>
      <c r="C42" s="50">
        <f t="shared" si="0"/>
        <v>425</v>
      </c>
      <c r="D42" s="62">
        <f t="shared" si="3"/>
        <v>4.941</v>
      </c>
      <c r="E42" s="59">
        <f t="shared" si="1"/>
        <v>647.26</v>
      </c>
      <c r="F42" s="61">
        <f t="shared" si="2"/>
        <v>4.8386</v>
      </c>
    </row>
    <row r="43" spans="1:6" ht="15">
      <c r="A43" s="75">
        <v>13803</v>
      </c>
      <c r="B43" s="76">
        <v>18.5</v>
      </c>
      <c r="C43" s="77">
        <f>IF(A43&lt;&gt;0,+A43-A42,"")</f>
        <v>426</v>
      </c>
      <c r="D43" s="78">
        <f>IF(B43&lt;&gt;0,ROUND(+B43/C43*100,3),"")</f>
        <v>4.343</v>
      </c>
      <c r="E43" s="79">
        <f>IF(A43&lt;&gt;0,+B43+E42," ")</f>
        <v>665.76</v>
      </c>
      <c r="F43" s="80">
        <f>IF(A43&lt;&gt;0,ROUND(+E43/A43*100,4),"")</f>
        <v>4.8233</v>
      </c>
    </row>
    <row r="44" spans="1:6" ht="15">
      <c r="A44" s="77">
        <v>14196</v>
      </c>
      <c r="B44" s="76">
        <v>19</v>
      </c>
      <c r="C44" s="77">
        <f>IF(A44&lt;&gt;0,+A44-A43,"")</f>
        <v>393</v>
      </c>
      <c r="D44" s="81">
        <f>IF(B44&lt;&gt;0,ROUND(+B44/C44*100,3),"")</f>
        <v>4.835</v>
      </c>
      <c r="E44" s="79">
        <f>IF(A44&lt;&gt;0,+B44+E43," ")</f>
        <v>684.76</v>
      </c>
      <c r="F44" s="80">
        <f>IF(A44&lt;&gt;0,ROUND(+E44/A44*100,4),"")</f>
        <v>4.8236</v>
      </c>
    </row>
    <row r="45" spans="1:6" ht="15">
      <c r="A45" s="77">
        <v>14602</v>
      </c>
      <c r="B45" s="76">
        <v>19</v>
      </c>
      <c r="C45" s="77">
        <f>IF(A45&lt;&gt;0,+A45-A44,"")</f>
        <v>406</v>
      </c>
      <c r="D45" s="82">
        <f>IF(B45&lt;&gt;0,ROUND(+B45/C45*100,3),"")</f>
        <v>4.68</v>
      </c>
      <c r="E45" s="79">
        <f>IF(A45&lt;&gt;0,+B45+E44," ")</f>
        <v>703.76</v>
      </c>
      <c r="F45" s="80">
        <f>IF(A45&lt;&gt;0,ROUND(+E45/A45*100,4),"")</f>
        <v>4.8196</v>
      </c>
    </row>
    <row r="46" spans="1:6" ht="15">
      <c r="A46" s="77">
        <v>14936</v>
      </c>
      <c r="B46" s="76">
        <v>18</v>
      </c>
      <c r="C46" s="77">
        <f>IF(A46&lt;&gt;0,+A46-A45,"")</f>
        <v>334</v>
      </c>
      <c r="D46" s="83">
        <f>IF(B46&lt;&gt;0,ROUND(+B46/C46*100,3),"")</f>
        <v>5.389</v>
      </c>
      <c r="E46" s="79">
        <f>IF(A46&lt;&gt;0,+B46+E45," ")</f>
        <v>721.76</v>
      </c>
      <c r="F46" s="80">
        <f>IF(A46&lt;&gt;0,ROUND(+E46/A46*100,4),"")</f>
        <v>4.8324</v>
      </c>
    </row>
    <row r="47" spans="1:6" ht="15">
      <c r="A47" s="77">
        <v>15341</v>
      </c>
      <c r="B47" s="76">
        <v>20</v>
      </c>
      <c r="C47" s="77">
        <f>IF(A47&lt;&gt;0,+A47-A46,"")</f>
        <v>405</v>
      </c>
      <c r="D47" s="82">
        <f>IF(B47&lt;&gt;0,ROUND(+B47/C47*100,3),"")</f>
        <v>4.938</v>
      </c>
      <c r="E47" s="79">
        <f>IF(A47&lt;&gt;0,+B47+E46," ")</f>
        <v>741.76</v>
      </c>
      <c r="F47" s="80">
        <f>IF(A47&lt;&gt;0,ROUND(+E47/A47*100,4),"")</f>
        <v>4.8351</v>
      </c>
    </row>
    <row r="48" spans="1:6" ht="15">
      <c r="A48" s="77">
        <v>16088</v>
      </c>
      <c r="B48" s="76">
        <f>19+5</f>
        <v>24</v>
      </c>
      <c r="C48" s="91" t="e">
        <f>IF(A48&lt;&gt;0,+A48-#REF!,"")</f>
        <v>#REF!</v>
      </c>
      <c r="D48" s="92" t="e">
        <f>IF(B48&lt;&gt;0,ROUND(+B48/C48*100,3),"")</f>
        <v>#REF!</v>
      </c>
      <c r="E48" s="79">
        <f>IF(A48&lt;&gt;0,+B48+E47," ")</f>
        <v>765.76</v>
      </c>
      <c r="F48" s="80">
        <f>IF(A48&lt;&gt;0,ROUND(+E48/A48*100,4),"")</f>
        <v>4.7598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Noir</dc:creator>
  <cp:keywords/>
  <dc:description/>
  <cp:lastModifiedBy>Le Noir</cp:lastModifiedBy>
  <cp:lastPrinted>2009-07-24T16:52:04Z</cp:lastPrinted>
  <dcterms:created xsi:type="dcterms:W3CDTF">2009-07-22T15:26:45Z</dcterms:created>
  <dcterms:modified xsi:type="dcterms:W3CDTF">2010-04-07T09:02:34Z</dcterms:modified>
  <cp:category/>
  <cp:version/>
  <cp:contentType/>
  <cp:contentStatus/>
</cp:coreProperties>
</file>